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asurements" sheetId="1" r:id="rId1"/>
    <sheet name="Remarks" sheetId="2" r:id="rId2"/>
  </sheets>
  <calcPr calcId="124519" fullCalcOnLoad="1"/>
</workbook>
</file>

<file path=xl/sharedStrings.xml><?xml version="1.0" encoding="utf-8"?>
<sst xmlns="http://schemas.openxmlformats.org/spreadsheetml/2006/main" count="2599" uniqueCount="579">
  <si>
    <t>File opened</t>
  </si>
  <si>
    <t>2023-10-19 14:06:06</t>
  </si>
  <si>
    <t>Console s/n</t>
  </si>
  <si>
    <t>68C-703186</t>
  </si>
  <si>
    <t>Console ver</t>
  </si>
  <si>
    <t>Bluestem v.2.1.09</t>
  </si>
  <si>
    <t>Scripts ver</t>
  </si>
  <si>
    <t>2022.06  2.1.09, Dec 2022</t>
  </si>
  <si>
    <t>Head s/n</t>
  </si>
  <si>
    <t>68H-413174</t>
  </si>
  <si>
    <t>Head ver</t>
  </si>
  <si>
    <t>1.4.22</t>
  </si>
  <si>
    <t>Head cal</t>
  </si>
  <si>
    <t>{"oxygen": "21", "co2azero": "0.985459", "co2aspan1": "1.00305", "co2aspan2": "-0.0361517", "co2aspan2a": "0.297154", "co2aspan2b": "0.294867", "co2aspanconc1": "2473", "co2aspanconc2": "301.4", "co2bzero": "1.02044", "co2bspan1": "1.00311", "co2bspan2": "-0.0370434", "co2bspan2a": "0.296218", "co2bspan2b": "0.29389", "co2bspanconc1": "2473", "co2bspanconc2": "301.4", "h2oazero": "0.862447", "h2oaspan1": "1.01207", "h2oaspan2": "0", "h2oaspan2a": "0.0676311", "h2oaspan2b": "0.0684474", "h2oaspanconc1": "11.67", "h2oaspanconc2": "0", "h2obzero": "0.87174", "h2obspan1": "1.02376", "h2obspan2": "0", "h2obspan2a": "0.0673796", "h2obspan2b": "0.0689804", "h2obspanconc1": "11.67", "h2obspanconc2": "0", "tazero": "0.107807", "tbzero": "0.198666", "flowmeterzero": "2.48377", "flowazero": "0.299", "flowbzero": "0.34817", "chamberpressurezero": "2.61508", "ssa_ref": "33146.3", "ssb_ref": "38488"}</t>
  </si>
  <si>
    <t>CO2 rangematch</t>
  </si>
  <si>
    <t>Thu Oct 19 14:04</t>
  </si>
  <si>
    <t>H2O rangematch</t>
  </si>
  <si>
    <t>Thu Jun 29 14:41</t>
  </si>
  <si>
    <t>Chamber type</t>
  </si>
  <si>
    <t>6800-01A</t>
  </si>
  <si>
    <t>Chamber s/n</t>
  </si>
  <si>
    <t>MPF-742657</t>
  </si>
  <si>
    <t>Chamber rev</t>
  </si>
  <si>
    <t>0</t>
  </si>
  <si>
    <t>Chamber cal</t>
  </si>
  <si>
    <t>Fluorometer</t>
  </si>
  <si>
    <t>Flr. Version</t>
  </si>
  <si>
    <t>14:06:06</t>
  </si>
  <si>
    <t>Stability Definition:	ΔCO2 (Meas2): Slp&lt;0.5 Per=20	F (FlrLS): Slp&lt;1 Per=20</t>
  </si>
  <si>
    <t>SysConst</t>
  </si>
  <si>
    <t>AvgTime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</si>
  <si>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</si>
  <si>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</si>
  <si>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</si>
  <si>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</si>
  <si>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</si>
  <si>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</si>
  <si>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</si>
  <si>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</si>
  <si>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</si>
  <si>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</si>
  <si>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</si>
  <si>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</si>
  <si>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</si>
  <si>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</si>
  <si>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</si>
  <si>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</si>
  <si>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</si>
  <si>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</si>
  <si>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</si>
  <si>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</si>
  <si>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</si>
  <si>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</si>
  <si>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</si>
  <si>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</si>
  <si>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</si>
  <si>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</si>
  <si>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</si>
  <si>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</si>
  <si>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</si>
  <si>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</si>
  <si>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</si>
  <si>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</si>
  <si>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</si>
  <si>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</si>
  <si>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</si>
  <si>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</si>
  <si>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</si>
  <si>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</si>
  <si>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</si>
  <si>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</si>
  <si>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</si>
  <si>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</si>
  <si>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</si>
  <si>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</si>
  <si>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</si>
  <si>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</si>
  <si>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</si>
  <si>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</si>
  <si>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</si>
  <si>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3.90048 209.364 364.041 589.972 873.062 1075.54 1262.06 1396.01</t>
  </si>
  <si>
    <t>Fs_true</t>
  </si>
  <si>
    <t>-0.35308 225.423 382.151 585.793 808.815 1006.32 1201.68 1401.37</t>
  </si>
  <si>
    <t>leak_wt</t>
  </si>
  <si>
    <t>SysObs</t>
  </si>
  <si>
    <t>UserDefCon</t>
  </si>
  <si>
    <t>GasEx</t>
  </si>
  <si>
    <t>Dynamic</t>
  </si>
  <si>
    <t>Leak</t>
  </si>
  <si>
    <t>FLR</t>
  </si>
  <si>
    <t>MPF</t>
  </si>
  <si>
    <t>FastKntcs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</si>
  <si>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</si>
  <si>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</si>
  <si>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</si>
  <si>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</si>
  <si>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</si>
  <si>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</si>
  <si>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</si>
  <si>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</si>
  <si>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</si>
  <si>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</si>
  <si>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</si>
  <si>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</si>
  <si>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</si>
  <si>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</si>
  <si>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</si>
  <si>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</si>
  <si>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</si>
  <si>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</si>
  <si>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</si>
  <si>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</si>
  <si>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</si>
  <si>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Leaf Number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</si>
  <si>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</si>
  <si>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</si>
  <si>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</si>
  <si>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</si>
  <si>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</si>
  <si>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</si>
  <si>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</si>
  <si>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</si>
  <si>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</si>
  <si>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</si>
  <si>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</si>
  <si>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</si>
  <si>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</si>
  <si>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</si>
  <si>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</si>
  <si>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</si>
  <si>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</si>
  <si>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</si>
  <si>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</si>
  <si>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</si>
  <si>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</si>
  <si>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</si>
  <si>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</si>
  <si>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</si>
  <si>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</si>
  <si>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</si>
  <si>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</si>
  <si>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</si>
  <si>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</si>
  <si>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</si>
  <si>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</si>
  <si>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</si>
  <si>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</si>
  <si>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</si>
  <si>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</si>
  <si>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</si>
  <si>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</si>
  <si>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</si>
  <si>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</si>
  <si>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</si>
  <si>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</si>
  <si>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</si>
  <si>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</si>
  <si>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</si>
  <si>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</si>
  <si>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</si>
  <si>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</si>
  <si>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</si>
  <si>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</si>
  <si>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</si>
  <si>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</si>
  <si>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</si>
  <si>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</si>
  <si>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</si>
  <si>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</si>
  <si>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</si>
  <si>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</si>
  <si>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</si>
  <si>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</si>
  <si>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</si>
  <si>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</si>
  <si>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</si>
  <si>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</si>
  <si>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</si>
  <si>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</si>
  <si>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</si>
  <si>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</si>
  <si>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</si>
  <si>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</si>
  <si>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</si>
  <si>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</si>
  <si>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</si>
  <si>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</si>
  <si>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</si>
  <si>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</si>
  <si>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</si>
  <si>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</si>
  <si>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</si>
  <si>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</si>
  <si>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</si>
  <si>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</si>
  <si>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</si>
  <si>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</si>
  <si>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</si>
  <si>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</si>
  <si>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</si>
  <si>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</si>
  <si>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</si>
  <si>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</si>
  <si>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</si>
  <si>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</si>
  <si>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</si>
  <si>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</si>
  <si>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</si>
  <si>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</si>
  <si>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</si>
  <si>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</si>
  <si>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</si>
  <si>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</si>
  <si>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</si>
  <si>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</si>
  <si>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</si>
  <si>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</si>
  <si>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</si>
  <si>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S</t>
  </si>
  <si>
    <t>K</t>
  </si>
  <si>
    <t>Geometry</t>
  </si>
  <si>
    <t>Custom</t>
  </si>
  <si>
    <t>UseDynamic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</si>
  <si>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</si>
  <si>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</si>
  <si>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</si>
  <si>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</si>
  <si>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</si>
  <si>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</si>
  <si>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</si>
  <si>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</si>
  <si>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</si>
  <si>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</si>
  <si>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</si>
  <si>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</si>
  <si>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</si>
  <si>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</si>
  <si>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</si>
  <si>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</si>
  <si>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</si>
  <si>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</si>
  <si>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</si>
  <si>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</si>
  <si>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</si>
  <si>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</si>
  <si>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</si>
  <si>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</si>
  <si>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</si>
  <si>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</si>
  <si>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</si>
  <si>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</si>
  <si>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</si>
  <si>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</si>
  <si>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</si>
  <si>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</si>
  <si>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</si>
  <si>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</si>
  <si>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</si>
  <si>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</si>
  <si>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</si>
  <si>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</si>
  <si>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</si>
  <si>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</si>
  <si>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</si>
  <si>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</si>
  <si>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</si>
  <si>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</si>
  <si>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</si>
  <si>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</si>
  <si>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</si>
  <si>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</si>
  <si>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</si>
  <si>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</si>
  <si>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</si>
  <si>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</si>
  <si>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</si>
  <si>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</si>
  <si>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</si>
  <si>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</si>
  <si>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</si>
  <si>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</si>
  <si>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</si>
  <si>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</si>
  <si>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</si>
  <si>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</si>
  <si>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</si>
  <si>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</si>
  <si>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</si>
  <si>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</si>
  <si>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</si>
  <si>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</si>
  <si>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</si>
  <si>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</si>
  <si>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</si>
  <si>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</si>
  <si>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</si>
  <si>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</si>
  <si>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</si>
  <si>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</si>
  <si>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</si>
  <si>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</si>
  <si>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</si>
  <si>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</si>
  <si>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</si>
  <si>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</si>
  <si>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</si>
  <si>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</si>
  <si>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</si>
  <si>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</si>
  <si>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</si>
  <si>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</si>
  <si>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</si>
  <si>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</si>
  <si>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</si>
  <si>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</si>
  <si>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</si>
  <si>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</si>
  <si>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</si>
  <si>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</si>
  <si>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</si>
  <si>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</si>
  <si>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</si>
  <si>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</si>
  <si>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</si>
  <si>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</si>
  <si>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</si>
  <si>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</si>
  <si>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</si>
  <si>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</si>
  <si>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</si>
  <si>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</si>
  <si>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</si>
  <si>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</si>
  <si>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</si>
  <si>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</si>
  <si>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</si>
  <si>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</si>
  <si>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</si>
  <si>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</si>
  <si>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</si>
  <si>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</si>
  <si>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</si>
  <si>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</si>
  <si>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</si>
  <si>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</si>
  <si>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</si>
  <si>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</si>
  <si>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</si>
  <si>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</si>
  <si>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</si>
  <si>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</si>
  <si>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</si>
  <si>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</si>
  <si>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</si>
  <si>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</si>
  <si>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</si>
  <si>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</si>
  <si>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</si>
  <si>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</si>
  <si>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</si>
  <si>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</si>
  <si>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</si>
  <si>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</si>
  <si>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</si>
  <si>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</si>
  <si>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</si>
  <si>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</si>
  <si>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</si>
  <si>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</si>
  <si>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</si>
  <si>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</si>
  <si>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</si>
  <si>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</si>
  <si>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</si>
  <si>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</si>
  <si>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</si>
  <si>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</si>
  <si>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</si>
  <si>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</si>
  <si>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</si>
  <si>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</si>
  <si>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</si>
  <si>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</si>
  <si>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</si>
  <si>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</si>
  <si>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</si>
  <si>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</si>
  <si>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</si>
  <si>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</si>
  <si>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</si>
  <si>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</si>
  <si>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</si>
  <si>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</si>
  <si>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</si>
  <si>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</si>
  <si>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</si>
  <si>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</si>
  <si>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</si>
  <si>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</si>
  <si>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</si>
  <si>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</si>
  <si>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</si>
  <si>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</si>
  <si>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</si>
  <si>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</si>
  <si>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</si>
  <si>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</si>
  <si>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</si>
  <si>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</si>
  <si>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</si>
  <si>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</si>
  <si>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</si>
  <si>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</si>
  <si>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cm²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</si>
  <si>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</si>
  <si>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</si>
  <si>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</si>
  <si>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</si>
  <si>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</si>
  <si>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</si>
  <si>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</si>
  <si>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</si>
  <si>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</si>
  <si>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</si>
  <si>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</si>
  <si>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20231019 14:09:43</t>
  </si>
  <si>
    <t>14:09:43</t>
  </si>
  <si>
    <t>sun</t>
  </si>
  <si>
    <t>1</t>
  </si>
  <si>
    <t>-</t>
  </si>
  <si>
    <t>0: Broadleaf</t>
  </si>
  <si>
    <t>13:39:53</t>
  </si>
  <si>
    <t>0/2</t>
  </si>
  <si>
    <t>00000000</t>
  </si>
  <si>
    <t>iiiiiiii</t>
  </si>
  <si>
    <t>off</t>
  </si>
  <si>
    <t>20231019 14:09:48</t>
  </si>
  <si>
    <t>14:09:48</t>
  </si>
  <si>
    <t>20231019 14:09:53</t>
  </si>
  <si>
    <t>14:09:53</t>
  </si>
  <si>
    <t>20231019 14:09:58</t>
  </si>
  <si>
    <t>14:09:58</t>
  </si>
  <si>
    <t>1/2</t>
  </si>
  <si>
    <t>20231019 14:10:03</t>
  </si>
  <si>
    <t>14:10:03</t>
  </si>
  <si>
    <t>20231019 14:10:08</t>
  </si>
  <si>
    <t>14:10:08</t>
  </si>
  <si>
    <t>20231019 14:10:13</t>
  </si>
  <si>
    <t>14:10:13</t>
  </si>
  <si>
    <t>20231019 14:10:18</t>
  </si>
  <si>
    <t>14:10:18</t>
  </si>
  <si>
    <t>20231019 14:10:23</t>
  </si>
  <si>
    <t>14:10:23</t>
  </si>
  <si>
    <t>20231019 14:10:28</t>
  </si>
  <si>
    <t>14:10:28</t>
  </si>
  <si>
    <t>20231019 14:10:33</t>
  </si>
  <si>
    <t>14:10:33</t>
  </si>
  <si>
    <t>20231019 14:10:38</t>
  </si>
  <si>
    <t>14:10:38</t>
  </si>
  <si>
    <t>20231019 14:10:43</t>
  </si>
  <si>
    <t>14:10:43</t>
  </si>
  <si>
    <t>20231019 14:10:48</t>
  </si>
  <si>
    <t>14:10:48</t>
  </si>
  <si>
    <t>20231019 14:10:53</t>
  </si>
  <si>
    <t>14:10:53</t>
  </si>
  <si>
    <t>20231019 14:10:58</t>
  </si>
  <si>
    <t>14:10:58</t>
  </si>
  <si>
    <t>20231019 14:11:03</t>
  </si>
  <si>
    <t>14:11:03</t>
  </si>
  <si>
    <t>20231019 14:11:08</t>
  </si>
  <si>
    <t>14:11:08</t>
  </si>
  <si>
    <t>20231019 14:11:13</t>
  </si>
  <si>
    <t>14:11:13</t>
  </si>
  <si>
    <t>20231019 14:11:18</t>
  </si>
  <si>
    <t>14:11:18</t>
  </si>
  <si>
    <t>20231019 14:11:23</t>
  </si>
  <si>
    <t>14:11:23</t>
  </si>
  <si>
    <t>20231019 14:11:28</t>
  </si>
  <si>
    <t>14:11:28</t>
  </si>
  <si>
    <t>20231019 14:11:33</t>
  </si>
  <si>
    <t>14:11:33</t>
  </si>
  <si>
    <t>20231019 14:11:38</t>
  </si>
  <si>
    <t>14:11:38</t>
  </si>
  <si>
    <t>20231019 14:11:43</t>
  </si>
  <si>
    <t>14:11:43</t>
  </si>
  <si>
    <t>20231019 14:11:48</t>
  </si>
  <si>
    <t>14:11:48</t>
  </si>
  <si>
    <t>20231019 14:11:53</t>
  </si>
  <si>
    <t>14:11:53</t>
  </si>
  <si>
    <t>20231019 14:11:58</t>
  </si>
  <si>
    <t>14:11:58</t>
  </si>
  <si>
    <t>20231019 14:12:03</t>
  </si>
  <si>
    <t>14:12:03</t>
  </si>
  <si>
    <t>20231019 14:12:08</t>
  </si>
  <si>
    <t>14:12:08</t>
  </si>
  <si>
    <t>20231019 14:12:13</t>
  </si>
  <si>
    <t>14:12:13</t>
  </si>
  <si>
    <t>20231019 14:12:17</t>
  </si>
  <si>
    <t>14:12:17</t>
  </si>
  <si>
    <t>20231019 14:12:23</t>
  </si>
  <si>
    <t>14:12:23</t>
  </si>
  <si>
    <t>20231019 14:12:27</t>
  </si>
  <si>
    <t>14:12:27</t>
  </si>
  <si>
    <t>20231019 14:12:33</t>
  </si>
  <si>
    <t>14:12:33</t>
  </si>
  <si>
    <t>20231019 14:12:38</t>
  </si>
  <si>
    <t>14:12:38</t>
  </si>
  <si>
    <t>20231019 14:12:43</t>
  </si>
  <si>
    <t>14:12:43</t>
  </si>
  <si>
    <t>20231019 14:12:48</t>
  </si>
  <si>
    <t>14:12:48</t>
  </si>
  <si>
    <t>20231019 14:12:53</t>
  </si>
  <si>
    <t>14:12:53</t>
  </si>
  <si>
    <t>20231019 14:12:58</t>
  </si>
  <si>
    <t>14:12:58</t>
  </si>
  <si>
    <t>20231019 14:13:03</t>
  </si>
  <si>
    <t>14:13:03</t>
  </si>
  <si>
    <t>20231019 14:13:08</t>
  </si>
  <si>
    <t>14:13:08</t>
  </si>
  <si>
    <t>20231019 14:13:13</t>
  </si>
  <si>
    <t>14:13:13</t>
  </si>
  <si>
    <t>20231019 14:13:18</t>
  </si>
  <si>
    <t>14:13:18</t>
  </si>
  <si>
    <t>20231019 14:13:23</t>
  </si>
  <si>
    <t>14:13:23</t>
  </si>
  <si>
    <t>20231019 14:13:28</t>
  </si>
  <si>
    <t>14:13:28</t>
  </si>
  <si>
    <t>20231019 14:13:33</t>
  </si>
  <si>
    <t>14:13:33</t>
  </si>
  <si>
    <t>20231019 14:13:38</t>
  </si>
  <si>
    <t>14:13:38</t>
  </si>
  <si>
    <t>20231019 14:13:43</t>
  </si>
  <si>
    <t>14:13:43</t>
  </si>
  <si>
    <t>20231019 14:13:48</t>
  </si>
  <si>
    <t>14:13:48</t>
  </si>
  <si>
    <t>20231019 14:13:53</t>
  </si>
  <si>
    <t>14:13:53</t>
  </si>
  <si>
    <t>20231019 14:13:58</t>
  </si>
  <si>
    <t>14:13:58</t>
  </si>
  <si>
    <t>20231019 14:14:03</t>
  </si>
  <si>
    <t>14:14:03</t>
  </si>
  <si>
    <t>20231019 14:14:08</t>
  </si>
  <si>
    <t>14:14:08</t>
  </si>
  <si>
    <t>20231019 14:14:13</t>
  </si>
  <si>
    <t>14:14:13</t>
  </si>
  <si>
    <t>20231019 14:14:18</t>
  </si>
  <si>
    <t>14:14:18</t>
  </si>
  <si>
    <t>20231019 14:14:23</t>
  </si>
  <si>
    <t>14:14:23</t>
  </si>
  <si>
    <t>20231019 14:14:28</t>
  </si>
  <si>
    <t>14:14:28</t>
  </si>
  <si>
    <t>20231019 14:14:33</t>
  </si>
  <si>
    <t>14:14:33</t>
  </si>
  <si>
    <t>20231019 14:14:38</t>
  </si>
  <si>
    <t>14:14:38</t>
  </si>
  <si>
    <t>20231019 14:14:43</t>
  </si>
  <si>
    <t>14:14:43</t>
  </si>
  <si>
    <t>20231019 14:14:48</t>
  </si>
  <si>
    <t>14:14:48</t>
  </si>
  <si>
    <t>20231019 14:14:53</t>
  </si>
  <si>
    <t>14:14:53</t>
  </si>
  <si>
    <t>20231019 14:14:58</t>
  </si>
  <si>
    <t>14:14:58</t>
  </si>
  <si>
    <t>20231019 14:15:02</t>
  </si>
  <si>
    <t>14:15:02</t>
  </si>
  <si>
    <t>20231019 14:15:07</t>
  </si>
  <si>
    <t>14:15:07</t>
  </si>
  <si>
    <t>20231019 14:15:12</t>
  </si>
  <si>
    <t>14:15:12</t>
  </si>
  <si>
    <t>20231019 14:15:17</t>
  </si>
  <si>
    <t>14:15:17</t>
  </si>
  <si>
    <t>20231019 14:15:22</t>
  </si>
  <si>
    <t>14:15:22</t>
  </si>
  <si>
    <t>20231019 14:15:27</t>
  </si>
  <si>
    <t>14:15:27</t>
  </si>
  <si>
    <t>20231019 14:15:32</t>
  </si>
  <si>
    <t>14:15:32</t>
  </si>
  <si>
    <t>20231019 14:15:37</t>
  </si>
  <si>
    <t>14:15:37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</si>
</sst>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G88"/>
  <sheetViews>
    <sheetView tabSelected="1" workbookViewId="0"/>
  </sheetViews>
  <sheetFormatPr defaultRowHeight="15"/>
  <sheetData>
    <row r="2" spans="1:293">
      <c r="A2" t="s">
        <v>29</v>
      </c>
      <c r="B2" t="s">
        <v>30</v>
      </c>
      <c r="C2" t="s">
        <v>31</v>
      </c>
    </row>
    <row r="3" spans="1:293">
      <c r="B3">
        <v>4</v>
      </c>
      <c r="C3">
        <v>21</v>
      </c>
    </row>
    <row r="4" spans="1:293">
      <c r="A4" t="s">
        <v>32</v>
      </c>
      <c r="B4" t="s">
        <v>33</v>
      </c>
      <c r="C4" t="s">
        <v>34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</row>
    <row r="5" spans="1:293">
      <c r="B5" t="s">
        <v>19</v>
      </c>
      <c r="C5" t="s">
        <v>35</v>
      </c>
      <c r="D5">
        <v>0.578</v>
      </c>
      <c r="E5">
        <v>0.5229739</v>
      </c>
      <c r="F5">
        <v>0.003740252</v>
      </c>
      <c r="G5">
        <v>-0.06197961</v>
      </c>
      <c r="H5">
        <v>-0.005608586</v>
      </c>
      <c r="I5">
        <v>1</v>
      </c>
      <c r="J5">
        <v>6</v>
      </c>
      <c r="K5">
        <v>96.90000000000001</v>
      </c>
    </row>
    <row r="6" spans="1:293">
      <c r="A6" t="s">
        <v>44</v>
      </c>
      <c r="B6" t="s">
        <v>45</v>
      </c>
      <c r="C6" t="s">
        <v>46</v>
      </c>
      <c r="D6" t="s">
        <v>47</v>
      </c>
      <c r="E6" t="s">
        <v>48</v>
      </c>
    </row>
    <row r="7" spans="1:293">
      <c r="B7">
        <v>0</v>
      </c>
      <c r="C7">
        <v>1</v>
      </c>
      <c r="D7">
        <v>0</v>
      </c>
      <c r="E7">
        <v>0</v>
      </c>
    </row>
    <row r="8" spans="1:293">
      <c r="A8" t="s">
        <v>49</v>
      </c>
      <c r="B8" t="s">
        <v>50</v>
      </c>
      <c r="C8" t="s">
        <v>52</v>
      </c>
      <c r="D8" t="s">
        <v>54</v>
      </c>
      <c r="E8" t="s">
        <v>55</v>
      </c>
      <c r="F8" t="s">
        <v>56</v>
      </c>
      <c r="G8" t="s">
        <v>57</v>
      </c>
      <c r="H8" t="s">
        <v>58</v>
      </c>
      <c r="I8" t="s">
        <v>59</v>
      </c>
      <c r="J8" t="s">
        <v>60</v>
      </c>
      <c r="K8" t="s">
        <v>61</v>
      </c>
      <c r="L8" t="s">
        <v>62</v>
      </c>
      <c r="M8" t="s">
        <v>63</v>
      </c>
      <c r="N8" t="s">
        <v>64</v>
      </c>
      <c r="O8" t="s">
        <v>65</v>
      </c>
      <c r="P8" t="s">
        <v>66</v>
      </c>
      <c r="Q8" t="s">
        <v>67</v>
      </c>
    </row>
    <row r="9" spans="1:293">
      <c r="B9" t="s">
        <v>51</v>
      </c>
      <c r="C9" t="s">
        <v>53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0.1911</v>
      </c>
      <c r="L9">
        <v>0.1512</v>
      </c>
      <c r="M9">
        <v>0.161</v>
      </c>
      <c r="N9">
        <v>0.2262</v>
      </c>
      <c r="O9">
        <v>0.1575</v>
      </c>
      <c r="P9">
        <v>0.1596</v>
      </c>
      <c r="Q9">
        <v>0.2175</v>
      </c>
    </row>
    <row r="10" spans="1:293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 t="s">
        <v>73</v>
      </c>
    </row>
    <row r="11" spans="1:293">
      <c r="B11">
        <v>0</v>
      </c>
      <c r="C11">
        <v>0</v>
      </c>
      <c r="D11">
        <v>0</v>
      </c>
      <c r="E11">
        <v>0</v>
      </c>
      <c r="F11">
        <v>1</v>
      </c>
    </row>
    <row r="12" spans="1:293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79</v>
      </c>
      <c r="G12" t="s">
        <v>81</v>
      </c>
      <c r="H12" t="s">
        <v>83</v>
      </c>
    </row>
    <row r="13" spans="1:293">
      <c r="B13">
        <v>-6276</v>
      </c>
      <c r="C13">
        <v>6.6</v>
      </c>
      <c r="D13">
        <v>1.709E-05</v>
      </c>
      <c r="E13">
        <v>3.11</v>
      </c>
      <c r="F13" t="s">
        <v>80</v>
      </c>
      <c r="G13" t="s">
        <v>82</v>
      </c>
      <c r="H13">
        <v>0</v>
      </c>
    </row>
    <row r="14" spans="1:293">
      <c r="A14" t="s">
        <v>84</v>
      </c>
      <c r="B14" t="s">
        <v>84</v>
      </c>
      <c r="C14" t="s">
        <v>84</v>
      </c>
      <c r="D14" t="s">
        <v>84</v>
      </c>
      <c r="E14" t="s">
        <v>84</v>
      </c>
      <c r="F14" t="s">
        <v>84</v>
      </c>
      <c r="G14" t="s">
        <v>85</v>
      </c>
      <c r="H14" t="s">
        <v>85</v>
      </c>
      <c r="I14" t="s">
        <v>86</v>
      </c>
      <c r="J14" t="s">
        <v>86</v>
      </c>
      <c r="K14" t="s">
        <v>86</v>
      </c>
      <c r="L14" t="s">
        <v>86</v>
      </c>
      <c r="M14" t="s">
        <v>86</v>
      </c>
      <c r="N14" t="s">
        <v>86</v>
      </c>
      <c r="O14" t="s">
        <v>86</v>
      </c>
      <c r="P14" t="s">
        <v>86</v>
      </c>
      <c r="Q14" t="s">
        <v>86</v>
      </c>
      <c r="R14" t="s">
        <v>86</v>
      </c>
      <c r="S14" t="s">
        <v>86</v>
      </c>
      <c r="T14" t="s">
        <v>86</v>
      </c>
      <c r="U14" t="s">
        <v>86</v>
      </c>
      <c r="V14" t="s">
        <v>86</v>
      </c>
      <c r="W14" t="s">
        <v>86</v>
      </c>
      <c r="X14" t="s">
        <v>86</v>
      </c>
      <c r="Y14" t="s">
        <v>86</v>
      </c>
      <c r="Z14" t="s">
        <v>86</v>
      </c>
      <c r="AA14" t="s">
        <v>86</v>
      </c>
      <c r="AB14" t="s">
        <v>86</v>
      </c>
      <c r="AC14" t="s">
        <v>86</v>
      </c>
      <c r="AD14" t="s">
        <v>86</v>
      </c>
      <c r="AE14" t="s">
        <v>86</v>
      </c>
      <c r="AF14" t="s">
        <v>86</v>
      </c>
      <c r="AG14" t="s">
        <v>86</v>
      </c>
      <c r="AH14" t="s">
        <v>86</v>
      </c>
      <c r="AI14" t="s">
        <v>87</v>
      </c>
      <c r="AJ14" t="s">
        <v>87</v>
      </c>
      <c r="AK14" t="s">
        <v>87</v>
      </c>
      <c r="AL14" t="s">
        <v>87</v>
      </c>
      <c r="AM14" t="s">
        <v>87</v>
      </c>
      <c r="AN14" t="s">
        <v>87</v>
      </c>
      <c r="AO14" t="s">
        <v>87</v>
      </c>
      <c r="AP14" t="s">
        <v>87</v>
      </c>
      <c r="AQ14" t="s">
        <v>87</v>
      </c>
      <c r="AR14" t="s">
        <v>87</v>
      </c>
      <c r="AS14" t="s">
        <v>88</v>
      </c>
      <c r="AT14" t="s">
        <v>88</v>
      </c>
      <c r="AU14" t="s">
        <v>88</v>
      </c>
      <c r="AV14" t="s">
        <v>88</v>
      </c>
      <c r="AW14" t="s">
        <v>88</v>
      </c>
      <c r="AX14" t="s">
        <v>89</v>
      </c>
      <c r="AY14" t="s">
        <v>89</v>
      </c>
      <c r="AZ14" t="s">
        <v>89</v>
      </c>
      <c r="BA14" t="s">
        <v>89</v>
      </c>
      <c r="BB14" t="s">
        <v>89</v>
      </c>
      <c r="BC14" t="s">
        <v>89</v>
      </c>
      <c r="BD14" t="s">
        <v>89</v>
      </c>
      <c r="BE14" t="s">
        <v>89</v>
      </c>
      <c r="BF14" t="s">
        <v>89</v>
      </c>
      <c r="BG14" t="s">
        <v>89</v>
      </c>
      <c r="BH14" t="s">
        <v>89</v>
      </c>
      <c r="BI14" t="s">
        <v>89</v>
      </c>
      <c r="BJ14" t="s">
        <v>89</v>
      </c>
      <c r="BK14" t="s">
        <v>89</v>
      </c>
      <c r="BL14" t="s">
        <v>89</v>
      </c>
      <c r="BM14" t="s">
        <v>89</v>
      </c>
      <c r="BN14" t="s">
        <v>89</v>
      </c>
      <c r="BO14" t="s">
        <v>89</v>
      </c>
      <c r="BP14" t="s">
        <v>89</v>
      </c>
      <c r="BQ14" t="s">
        <v>89</v>
      </c>
      <c r="BR14" t="s">
        <v>89</v>
      </c>
      <c r="BS14" t="s">
        <v>89</v>
      </c>
      <c r="BT14" t="s">
        <v>89</v>
      </c>
      <c r="BU14" t="s">
        <v>89</v>
      </c>
      <c r="BV14" t="s">
        <v>89</v>
      </c>
      <c r="BW14" t="s">
        <v>89</v>
      </c>
      <c r="BX14" t="s">
        <v>89</v>
      </c>
      <c r="BY14" t="s">
        <v>89</v>
      </c>
      <c r="BZ14" t="s">
        <v>90</v>
      </c>
      <c r="CA14" t="s">
        <v>90</v>
      </c>
      <c r="CB14" t="s">
        <v>90</v>
      </c>
      <c r="CC14" t="s">
        <v>90</v>
      </c>
      <c r="CD14" t="s">
        <v>90</v>
      </c>
      <c r="CE14" t="s">
        <v>90</v>
      </c>
      <c r="CF14" t="s">
        <v>90</v>
      </c>
      <c r="CG14" t="s">
        <v>90</v>
      </c>
      <c r="CH14" t="s">
        <v>90</v>
      </c>
      <c r="CI14" t="s">
        <v>90</v>
      </c>
      <c r="CJ14" t="s">
        <v>90</v>
      </c>
      <c r="CK14" t="s">
        <v>90</v>
      </c>
      <c r="CL14" t="s">
        <v>90</v>
      </c>
      <c r="CM14" t="s">
        <v>90</v>
      </c>
      <c r="CN14" t="s">
        <v>90</v>
      </c>
      <c r="CO14" t="s">
        <v>90</v>
      </c>
      <c r="CP14" t="s">
        <v>90</v>
      </c>
      <c r="CQ14" t="s">
        <v>90</v>
      </c>
      <c r="CR14" t="s">
        <v>90</v>
      </c>
      <c r="CS14" t="s">
        <v>90</v>
      </c>
      <c r="CT14" t="s">
        <v>90</v>
      </c>
      <c r="CU14" t="s">
        <v>91</v>
      </c>
      <c r="CV14" t="s">
        <v>91</v>
      </c>
      <c r="CW14" t="s">
        <v>91</v>
      </c>
      <c r="CX14" t="s">
        <v>91</v>
      </c>
      <c r="CY14" t="s">
        <v>91</v>
      </c>
      <c r="CZ14" t="s">
        <v>91</v>
      </c>
      <c r="DA14" t="s">
        <v>91</v>
      </c>
      <c r="DB14" t="s">
        <v>91</v>
      </c>
      <c r="DC14" t="s">
        <v>91</v>
      </c>
      <c r="DD14" t="s">
        <v>91</v>
      </c>
      <c r="DE14" t="s">
        <v>91</v>
      </c>
      <c r="DF14" t="s">
        <v>91</v>
      </c>
      <c r="DG14" t="s">
        <v>91</v>
      </c>
      <c r="DH14" t="s">
        <v>92</v>
      </c>
      <c r="DI14" t="s">
        <v>92</v>
      </c>
      <c r="DJ14" t="s">
        <v>92</v>
      </c>
      <c r="DK14" t="s">
        <v>92</v>
      </c>
      <c r="DL14" t="s">
        <v>93</v>
      </c>
      <c r="DM14" t="s">
        <v>93</v>
      </c>
      <c r="DN14" t="s">
        <v>93</v>
      </c>
      <c r="DO14" t="s">
        <v>93</v>
      </c>
      <c r="DP14" t="s">
        <v>93</v>
      </c>
      <c r="DQ14" t="s">
        <v>94</v>
      </c>
      <c r="DR14" t="s">
        <v>94</v>
      </c>
      <c r="DS14" t="s">
        <v>94</v>
      </c>
      <c r="DT14" t="s">
        <v>94</v>
      </c>
      <c r="DU14" t="s">
        <v>94</v>
      </c>
      <c r="DV14" t="s">
        <v>94</v>
      </c>
      <c r="DW14" t="s">
        <v>94</v>
      </c>
      <c r="DX14" t="s">
        <v>94</v>
      </c>
      <c r="DY14" t="s">
        <v>94</v>
      </c>
      <c r="DZ14" t="s">
        <v>94</v>
      </c>
      <c r="EA14" t="s">
        <v>94</v>
      </c>
      <c r="EB14" t="s">
        <v>94</v>
      </c>
      <c r="EC14" t="s">
        <v>94</v>
      </c>
      <c r="ED14" t="s">
        <v>94</v>
      </c>
      <c r="EE14" t="s">
        <v>94</v>
      </c>
      <c r="EF14" t="s">
        <v>94</v>
      </c>
      <c r="EG14" t="s">
        <v>94</v>
      </c>
      <c r="EH14" t="s">
        <v>94</v>
      </c>
      <c r="EI14" t="s">
        <v>95</v>
      </c>
      <c r="EJ14" t="s">
        <v>95</v>
      </c>
      <c r="EK14" t="s">
        <v>95</v>
      </c>
      <c r="EL14" t="s">
        <v>95</v>
      </c>
      <c r="EM14" t="s">
        <v>95</v>
      </c>
      <c r="EN14" t="s">
        <v>95</v>
      </c>
      <c r="EO14" t="s">
        <v>95</v>
      </c>
      <c r="EP14" t="s">
        <v>95</v>
      </c>
      <c r="EQ14" t="s">
        <v>95</v>
      </c>
      <c r="ER14" t="s">
        <v>95</v>
      </c>
      <c r="ES14" t="s">
        <v>96</v>
      </c>
      <c r="ET14" t="s">
        <v>96</v>
      </c>
      <c r="EU14" t="s">
        <v>96</v>
      </c>
      <c r="EV14" t="s">
        <v>96</v>
      </c>
      <c r="EW14" t="s">
        <v>96</v>
      </c>
      <c r="EX14" t="s">
        <v>96</v>
      </c>
      <c r="EY14" t="s">
        <v>96</v>
      </c>
      <c r="EZ14" t="s">
        <v>96</v>
      </c>
      <c r="FA14" t="s">
        <v>96</v>
      </c>
      <c r="FB14" t="s">
        <v>96</v>
      </c>
      <c r="FC14" t="s">
        <v>96</v>
      </c>
      <c r="FD14" t="s">
        <v>96</v>
      </c>
      <c r="FE14" t="s">
        <v>96</v>
      </c>
      <c r="FF14" t="s">
        <v>96</v>
      </c>
      <c r="FG14" t="s">
        <v>96</v>
      </c>
      <c r="FH14" t="s">
        <v>96</v>
      </c>
      <c r="FI14" t="s">
        <v>96</v>
      </c>
      <c r="FJ14" t="s">
        <v>96</v>
      </c>
      <c r="FK14" t="s">
        <v>97</v>
      </c>
      <c r="FL14" t="s">
        <v>97</v>
      </c>
      <c r="FM14" t="s">
        <v>97</v>
      </c>
      <c r="FN14" t="s">
        <v>97</v>
      </c>
      <c r="FO14" t="s">
        <v>97</v>
      </c>
      <c r="FP14" t="s">
        <v>98</v>
      </c>
      <c r="FQ14" t="s">
        <v>98</v>
      </c>
      <c r="FR14" t="s">
        <v>98</v>
      </c>
      <c r="FS14" t="s">
        <v>98</v>
      </c>
      <c r="FT14" t="s">
        <v>98</v>
      </c>
      <c r="FU14" t="s">
        <v>98</v>
      </c>
      <c r="FV14" t="s">
        <v>98</v>
      </c>
      <c r="FW14" t="s">
        <v>98</v>
      </c>
      <c r="FX14" t="s">
        <v>98</v>
      </c>
      <c r="FY14" t="s">
        <v>98</v>
      </c>
      <c r="FZ14" t="s">
        <v>98</v>
      </c>
      <c r="GA14" t="s">
        <v>98</v>
      </c>
      <c r="GB14" t="s">
        <v>98</v>
      </c>
      <c r="GC14" t="s">
        <v>99</v>
      </c>
      <c r="GD14" t="s">
        <v>99</v>
      </c>
      <c r="GE14" t="s">
        <v>99</v>
      </c>
      <c r="GF14" t="s">
        <v>99</v>
      </c>
      <c r="GG14" t="s">
        <v>99</v>
      </c>
      <c r="GH14" t="s">
        <v>99</v>
      </c>
      <c r="GI14" t="s">
        <v>99</v>
      </c>
      <c r="GJ14" t="s">
        <v>99</v>
      </c>
      <c r="GK14" t="s">
        <v>99</v>
      </c>
      <c r="GL14" t="s">
        <v>99</v>
      </c>
      <c r="GM14" t="s">
        <v>99</v>
      </c>
      <c r="GN14" t="s">
        <v>100</v>
      </c>
      <c r="GO14" t="s">
        <v>100</v>
      </c>
      <c r="GP14" t="s">
        <v>100</v>
      </c>
      <c r="GQ14" t="s">
        <v>100</v>
      </c>
      <c r="GR14" t="s">
        <v>100</v>
      </c>
      <c r="GS14" t="s">
        <v>100</v>
      </c>
      <c r="GT14" t="s">
        <v>100</v>
      </c>
      <c r="GU14" t="s">
        <v>100</v>
      </c>
      <c r="GV14" t="s">
        <v>100</v>
      </c>
      <c r="GW14" t="s">
        <v>100</v>
      </c>
      <c r="GX14" t="s">
        <v>100</v>
      </c>
      <c r="GY14" t="s">
        <v>100</v>
      </c>
      <c r="GZ14" t="s">
        <v>100</v>
      </c>
      <c r="HA14" t="s">
        <v>100</v>
      </c>
      <c r="HB14" t="s">
        <v>100</v>
      </c>
      <c r="HC14" t="s">
        <v>100</v>
      </c>
      <c r="HD14" t="s">
        <v>100</v>
      </c>
      <c r="HE14" t="s">
        <v>100</v>
      </c>
      <c r="HF14" t="s">
        <v>101</v>
      </c>
      <c r="HG14" t="s">
        <v>101</v>
      </c>
      <c r="HH14" t="s">
        <v>101</v>
      </c>
      <c r="HI14" t="s">
        <v>101</v>
      </c>
      <c r="HJ14" t="s">
        <v>101</v>
      </c>
      <c r="HK14" t="s">
        <v>101</v>
      </c>
      <c r="HL14" t="s">
        <v>101</v>
      </c>
      <c r="HM14" t="s">
        <v>101</v>
      </c>
      <c r="HN14" t="s">
        <v>101</v>
      </c>
      <c r="HO14" t="s">
        <v>101</v>
      </c>
      <c r="HP14" t="s">
        <v>101</v>
      </c>
      <c r="HQ14" t="s">
        <v>101</v>
      </c>
      <c r="HR14" t="s">
        <v>101</v>
      </c>
      <c r="HS14" t="s">
        <v>101</v>
      </c>
      <c r="HT14" t="s">
        <v>101</v>
      </c>
      <c r="HU14" t="s">
        <v>101</v>
      </c>
      <c r="HV14" t="s">
        <v>101</v>
      </c>
      <c r="HW14" t="s">
        <v>101</v>
      </c>
      <c r="HX14" t="s">
        <v>101</v>
      </c>
      <c r="HY14" t="s">
        <v>102</v>
      </c>
      <c r="HZ14" t="s">
        <v>102</v>
      </c>
      <c r="IA14" t="s">
        <v>102</v>
      </c>
      <c r="IB14" t="s">
        <v>102</v>
      </c>
      <c r="IC14" t="s">
        <v>102</v>
      </c>
      <c r="ID14" t="s">
        <v>102</v>
      </c>
      <c r="IE14" t="s">
        <v>102</v>
      </c>
      <c r="IF14" t="s">
        <v>102</v>
      </c>
      <c r="IG14" t="s">
        <v>102</v>
      </c>
      <c r="IH14" t="s">
        <v>102</v>
      </c>
      <c r="II14" t="s">
        <v>102</v>
      </c>
      <c r="IJ14" t="s">
        <v>102</v>
      </c>
      <c r="IK14" t="s">
        <v>102</v>
      </c>
      <c r="IL14" t="s">
        <v>102</v>
      </c>
      <c r="IM14" t="s">
        <v>102</v>
      </c>
      <c r="IN14" t="s">
        <v>102</v>
      </c>
      <c r="IO14" t="s">
        <v>102</v>
      </c>
      <c r="IP14" t="s">
        <v>102</v>
      </c>
      <c r="IQ14" t="s">
        <v>102</v>
      </c>
      <c r="IR14" t="s">
        <v>103</v>
      </c>
      <c r="IS14" t="s">
        <v>103</v>
      </c>
      <c r="IT14" t="s">
        <v>103</v>
      </c>
      <c r="IU14" t="s">
        <v>103</v>
      </c>
      <c r="IV14" t="s">
        <v>103</v>
      </c>
      <c r="IW14" t="s">
        <v>103</v>
      </c>
      <c r="IX14" t="s">
        <v>103</v>
      </c>
      <c r="IY14" t="s">
        <v>103</v>
      </c>
      <c r="IZ14" t="s">
        <v>103</v>
      </c>
      <c r="JA14" t="s">
        <v>103</v>
      </c>
      <c r="JB14" t="s">
        <v>103</v>
      </c>
      <c r="JC14" t="s">
        <v>103</v>
      </c>
      <c r="JD14" t="s">
        <v>103</v>
      </c>
      <c r="JE14" t="s">
        <v>103</v>
      </c>
      <c r="JF14" t="s">
        <v>103</v>
      </c>
      <c r="JG14" t="s">
        <v>103</v>
      </c>
      <c r="JH14" t="s">
        <v>103</v>
      </c>
      <c r="JI14" t="s">
        <v>103</v>
      </c>
      <c r="JJ14" t="s">
        <v>104</v>
      </c>
      <c r="JK14" t="s">
        <v>104</v>
      </c>
      <c r="JL14" t="s">
        <v>104</v>
      </c>
      <c r="JM14" t="s">
        <v>104</v>
      </c>
      <c r="JN14" t="s">
        <v>104</v>
      </c>
      <c r="JO14" t="s">
        <v>104</v>
      </c>
      <c r="JP14" t="s">
        <v>104</v>
      </c>
      <c r="JQ14" t="s">
        <v>104</v>
      </c>
      <c r="JR14" t="s">
        <v>105</v>
      </c>
      <c r="JS14" t="s">
        <v>105</v>
      </c>
      <c r="JT14" t="s">
        <v>105</v>
      </c>
      <c r="JU14" t="s">
        <v>105</v>
      </c>
      <c r="JV14" t="s">
        <v>105</v>
      </c>
      <c r="JW14" t="s">
        <v>105</v>
      </c>
      <c r="JX14" t="s">
        <v>105</v>
      </c>
      <c r="JY14" t="s">
        <v>105</v>
      </c>
      <c r="JZ14" t="s">
        <v>105</v>
      </c>
      <c r="KA14" t="s">
        <v>105</v>
      </c>
      <c r="KB14" t="s">
        <v>105</v>
      </c>
      <c r="KC14" t="s">
        <v>105</v>
      </c>
      <c r="KD14" t="s">
        <v>105</v>
      </c>
      <c r="KE14" t="s">
        <v>105</v>
      </c>
      <c r="KF14" t="s">
        <v>105</v>
      </c>
      <c r="KG14" t="s">
        <v>105</v>
      </c>
    </row>
    <row r="15" spans="1:293">
      <c r="A15" t="s">
        <v>106</v>
      </c>
      <c r="B15" t="s">
        <v>107</v>
      </c>
      <c r="C15" t="s">
        <v>108</v>
      </c>
      <c r="D15" t="s">
        <v>109</v>
      </c>
      <c r="E15" t="s">
        <v>110</v>
      </c>
      <c r="F15" t="s">
        <v>111</v>
      </c>
      <c r="G15" t="s">
        <v>112</v>
      </c>
      <c r="H15" t="s">
        <v>113</v>
      </c>
      <c r="I15" t="s">
        <v>114</v>
      </c>
      <c r="J15" t="s">
        <v>115</v>
      </c>
      <c r="K15" t="s">
        <v>116</v>
      </c>
      <c r="L15" t="s">
        <v>117</v>
      </c>
      <c r="M15" t="s">
        <v>118</v>
      </c>
      <c r="N15" t="s">
        <v>119</v>
      </c>
      <c r="O15" t="s">
        <v>120</v>
      </c>
      <c r="P15" t="s">
        <v>121</v>
      </c>
      <c r="Q15" t="s">
        <v>122</v>
      </c>
      <c r="R15" t="s">
        <v>123</v>
      </c>
      <c r="S15" t="s">
        <v>124</v>
      </c>
      <c r="T15" t="s">
        <v>125</v>
      </c>
      <c r="U15" t="s">
        <v>126</v>
      </c>
      <c r="V15" t="s">
        <v>127</v>
      </c>
      <c r="W15" t="s">
        <v>128</v>
      </c>
      <c r="X15" t="s">
        <v>129</v>
      </c>
      <c r="Y15" t="s">
        <v>130</v>
      </c>
      <c r="Z15" t="s">
        <v>131</v>
      </c>
      <c r="AA15" t="s">
        <v>132</v>
      </c>
      <c r="AB15" t="s">
        <v>133</v>
      </c>
      <c r="AC15" t="s">
        <v>134</v>
      </c>
      <c r="AD15" t="s">
        <v>135</v>
      </c>
      <c r="AE15" t="s">
        <v>136</v>
      </c>
      <c r="AF15" t="s">
        <v>137</v>
      </c>
      <c r="AG15" t="s">
        <v>138</v>
      </c>
      <c r="AH15" t="s">
        <v>139</v>
      </c>
      <c r="AI15" t="s">
        <v>140</v>
      </c>
      <c r="AJ15" t="s">
        <v>141</v>
      </c>
      <c r="AK15" t="s">
        <v>142</v>
      </c>
      <c r="AL15" t="s">
        <v>143</v>
      </c>
      <c r="AM15" t="s">
        <v>144</v>
      </c>
      <c r="AN15" t="s">
        <v>145</v>
      </c>
      <c r="AO15" t="s">
        <v>146</v>
      </c>
      <c r="AP15" t="s">
        <v>147</v>
      </c>
      <c r="AQ15" t="s">
        <v>148</v>
      </c>
      <c r="AR15" t="s">
        <v>149</v>
      </c>
      <c r="AS15" t="s">
        <v>88</v>
      </c>
      <c r="AT15" t="s">
        <v>150</v>
      </c>
      <c r="AU15" t="s">
        <v>151</v>
      </c>
      <c r="AV15" t="s">
        <v>152</v>
      </c>
      <c r="AW15" t="s">
        <v>153</v>
      </c>
      <c r="AX15" t="s">
        <v>154</v>
      </c>
      <c r="AY15" t="s">
        <v>155</v>
      </c>
      <c r="AZ15" t="s">
        <v>156</v>
      </c>
      <c r="BA15" t="s">
        <v>157</v>
      </c>
      <c r="BB15" t="s">
        <v>158</v>
      </c>
      <c r="BC15" t="s">
        <v>159</v>
      </c>
      <c r="BD15" t="s">
        <v>160</v>
      </c>
      <c r="BE15" t="s">
        <v>161</v>
      </c>
      <c r="BF15" t="s">
        <v>162</v>
      </c>
      <c r="BG15" t="s">
        <v>163</v>
      </c>
      <c r="BH15" t="s">
        <v>164</v>
      </c>
      <c r="BI15" t="s">
        <v>165</v>
      </c>
      <c r="BJ15" t="s">
        <v>166</v>
      </c>
      <c r="BK15" t="s">
        <v>167</v>
      </c>
      <c r="BL15" t="s">
        <v>168</v>
      </c>
      <c r="BM15" t="s">
        <v>169</v>
      </c>
      <c r="BN15" t="s">
        <v>170</v>
      </c>
      <c r="BO15" t="s">
        <v>171</v>
      </c>
      <c r="BP15" t="s">
        <v>172</v>
      </c>
      <c r="BQ15" t="s">
        <v>173</v>
      </c>
      <c r="BR15" t="s">
        <v>174</v>
      </c>
      <c r="BS15" t="s">
        <v>175</v>
      </c>
      <c r="BT15" t="s">
        <v>176</v>
      </c>
      <c r="BU15" t="s">
        <v>177</v>
      </c>
      <c r="BV15" t="s">
        <v>178</v>
      </c>
      <c r="BW15" t="s">
        <v>179</v>
      </c>
      <c r="BX15" t="s">
        <v>180</v>
      </c>
      <c r="BY15" t="s">
        <v>181</v>
      </c>
      <c r="BZ15" t="s">
        <v>182</v>
      </c>
      <c r="CA15" t="s">
        <v>183</v>
      </c>
      <c r="CB15" t="s">
        <v>184</v>
      </c>
      <c r="CC15" t="s">
        <v>185</v>
      </c>
      <c r="CD15" t="s">
        <v>186</v>
      </c>
      <c r="CE15" t="s">
        <v>187</v>
      </c>
      <c r="CF15" t="s">
        <v>188</v>
      </c>
      <c r="CG15" t="s">
        <v>189</v>
      </c>
      <c r="CH15" t="s">
        <v>190</v>
      </c>
      <c r="CI15" t="s">
        <v>191</v>
      </c>
      <c r="CJ15" t="s">
        <v>192</v>
      </c>
      <c r="CK15" t="s">
        <v>193</v>
      </c>
      <c r="CL15" t="s">
        <v>194</v>
      </c>
      <c r="CM15" t="s">
        <v>195</v>
      </c>
      <c r="CN15" t="s">
        <v>196</v>
      </c>
      <c r="CO15" t="s">
        <v>197</v>
      </c>
      <c r="CP15" t="s">
        <v>198</v>
      </c>
      <c r="CQ15" t="s">
        <v>199</v>
      </c>
      <c r="CR15" t="s">
        <v>200</v>
      </c>
      <c r="CS15" t="s">
        <v>201</v>
      </c>
      <c r="CT15" t="s">
        <v>202</v>
      </c>
      <c r="CU15" t="s">
        <v>182</v>
      </c>
      <c r="CV15" t="s">
        <v>203</v>
      </c>
      <c r="CW15" t="s">
        <v>204</v>
      </c>
      <c r="CX15" t="s">
        <v>205</v>
      </c>
      <c r="CY15" t="s">
        <v>156</v>
      </c>
      <c r="CZ15" t="s">
        <v>206</v>
      </c>
      <c r="DA15" t="s">
        <v>207</v>
      </c>
      <c r="DB15" t="s">
        <v>208</v>
      </c>
      <c r="DC15" t="s">
        <v>209</v>
      </c>
      <c r="DD15" t="s">
        <v>210</v>
      </c>
      <c r="DE15" t="s">
        <v>211</v>
      </c>
      <c r="DF15" t="s">
        <v>212</v>
      </c>
      <c r="DG15" t="s">
        <v>213</v>
      </c>
      <c r="DH15" t="s">
        <v>214</v>
      </c>
      <c r="DI15" t="s">
        <v>215</v>
      </c>
      <c r="DJ15" t="s">
        <v>216</v>
      </c>
      <c r="DK15" t="s">
        <v>217</v>
      </c>
      <c r="DL15" t="s">
        <v>218</v>
      </c>
      <c r="DM15" t="s">
        <v>219</v>
      </c>
      <c r="DN15" t="s">
        <v>220</v>
      </c>
      <c r="DO15" t="s">
        <v>221</v>
      </c>
      <c r="DP15" t="s">
        <v>222</v>
      </c>
      <c r="DQ15" t="s">
        <v>114</v>
      </c>
      <c r="DR15" t="s">
        <v>223</v>
      </c>
      <c r="DS15" t="s">
        <v>224</v>
      </c>
      <c r="DT15" t="s">
        <v>225</v>
      </c>
      <c r="DU15" t="s">
        <v>226</v>
      </c>
      <c r="DV15" t="s">
        <v>227</v>
      </c>
      <c r="DW15" t="s">
        <v>228</v>
      </c>
      <c r="DX15" t="s">
        <v>229</v>
      </c>
      <c r="DY15" t="s">
        <v>230</v>
      </c>
      <c r="DZ15" t="s">
        <v>231</v>
      </c>
      <c r="EA15" t="s">
        <v>232</v>
      </c>
      <c r="EB15" t="s">
        <v>233</v>
      </c>
      <c r="EC15" t="s">
        <v>234</v>
      </c>
      <c r="ED15" t="s">
        <v>235</v>
      </c>
      <c r="EE15" t="s">
        <v>236</v>
      </c>
      <c r="EF15" t="s">
        <v>237</v>
      </c>
      <c r="EG15" t="s">
        <v>238</v>
      </c>
      <c r="EH15" t="s">
        <v>239</v>
      </c>
      <c r="EI15" t="s">
        <v>240</v>
      </c>
      <c r="EJ15" t="s">
        <v>241</v>
      </c>
      <c r="EK15" t="s">
        <v>242</v>
      </c>
      <c r="EL15" t="s">
        <v>243</v>
      </c>
      <c r="EM15" t="s">
        <v>244</v>
      </c>
      <c r="EN15" t="s">
        <v>245</v>
      </c>
      <c r="EO15" t="s">
        <v>246</v>
      </c>
      <c r="EP15" t="s">
        <v>247</v>
      </c>
      <c r="EQ15" t="s">
        <v>248</v>
      </c>
      <c r="ER15" t="s">
        <v>249</v>
      </c>
      <c r="ES15" t="s">
        <v>250</v>
      </c>
      <c r="ET15" t="s">
        <v>251</v>
      </c>
      <c r="EU15" t="s">
        <v>252</v>
      </c>
      <c r="EV15" t="s">
        <v>253</v>
      </c>
      <c r="EW15" t="s">
        <v>254</v>
      </c>
      <c r="EX15" t="s">
        <v>255</v>
      </c>
      <c r="EY15" t="s">
        <v>256</v>
      </c>
      <c r="EZ15" t="s">
        <v>257</v>
      </c>
      <c r="FA15" t="s">
        <v>258</v>
      </c>
      <c r="FB15" t="s">
        <v>259</v>
      </c>
      <c r="FC15" t="s">
        <v>260</v>
      </c>
      <c r="FD15" t="s">
        <v>261</v>
      </c>
      <c r="FE15" t="s">
        <v>262</v>
      </c>
      <c r="FF15" t="s">
        <v>263</v>
      </c>
      <c r="FG15" t="s">
        <v>264</v>
      </c>
      <c r="FH15" t="s">
        <v>265</v>
      </c>
      <c r="FI15" t="s">
        <v>266</v>
      </c>
      <c r="FJ15" t="s">
        <v>267</v>
      </c>
      <c r="FK15" t="s">
        <v>268</v>
      </c>
      <c r="FL15" t="s">
        <v>269</v>
      </c>
      <c r="FM15" t="s">
        <v>270</v>
      </c>
      <c r="FN15" t="s">
        <v>271</v>
      </c>
      <c r="FO15" t="s">
        <v>272</v>
      </c>
      <c r="FP15" t="s">
        <v>107</v>
      </c>
      <c r="FQ15" t="s">
        <v>110</v>
      </c>
      <c r="FR15" t="s">
        <v>273</v>
      </c>
      <c r="FS15" t="s">
        <v>274</v>
      </c>
      <c r="FT15" t="s">
        <v>275</v>
      </c>
      <c r="FU15" t="s">
        <v>276</v>
      </c>
      <c r="FV15" t="s">
        <v>277</v>
      </c>
      <c r="FW15" t="s">
        <v>278</v>
      </c>
      <c r="FX15" t="s">
        <v>279</v>
      </c>
      <c r="FY15" t="s">
        <v>280</v>
      </c>
      <c r="FZ15" t="s">
        <v>281</v>
      </c>
      <c r="GA15" t="s">
        <v>282</v>
      </c>
      <c r="GB15" t="s">
        <v>283</v>
      </c>
      <c r="GC15" t="s">
        <v>284</v>
      </c>
      <c r="GD15" t="s">
        <v>285</v>
      </c>
      <c r="GE15" t="s">
        <v>286</v>
      </c>
      <c r="GF15" t="s">
        <v>287</v>
      </c>
      <c r="GG15" t="s">
        <v>288</v>
      </c>
      <c r="GH15" t="s">
        <v>289</v>
      </c>
      <c r="GI15" t="s">
        <v>290</v>
      </c>
      <c r="GJ15" t="s">
        <v>291</v>
      </c>
      <c r="GK15" t="s">
        <v>292</v>
      </c>
      <c r="GL15" t="s">
        <v>293</v>
      </c>
      <c r="GM15" t="s">
        <v>294</v>
      </c>
      <c r="GN15" t="s">
        <v>295</v>
      </c>
      <c r="GO15" t="s">
        <v>296</v>
      </c>
      <c r="GP15" t="s">
        <v>297</v>
      </c>
      <c r="GQ15" t="s">
        <v>298</v>
      </c>
      <c r="GR15" t="s">
        <v>299</v>
      </c>
      <c r="GS15" t="s">
        <v>300</v>
      </c>
      <c r="GT15" t="s">
        <v>301</v>
      </c>
      <c r="GU15" t="s">
        <v>302</v>
      </c>
      <c r="GV15" t="s">
        <v>303</v>
      </c>
      <c r="GW15" t="s">
        <v>304</v>
      </c>
      <c r="GX15" t="s">
        <v>305</v>
      </c>
      <c r="GY15" t="s">
        <v>306</v>
      </c>
      <c r="GZ15" t="s">
        <v>307</v>
      </c>
      <c r="HA15" t="s">
        <v>308</v>
      </c>
      <c r="HB15" t="s">
        <v>309</v>
      </c>
      <c r="HC15" t="s">
        <v>310</v>
      </c>
      <c r="HD15" t="s">
        <v>311</v>
      </c>
      <c r="HE15" t="s">
        <v>312</v>
      </c>
      <c r="HF15" t="s">
        <v>313</v>
      </c>
      <c r="HG15" t="s">
        <v>314</v>
      </c>
      <c r="HH15" t="s">
        <v>315</v>
      </c>
      <c r="HI15" t="s">
        <v>316</v>
      </c>
      <c r="HJ15" t="s">
        <v>317</v>
      </c>
      <c r="HK15" t="s">
        <v>318</v>
      </c>
      <c r="HL15" t="s">
        <v>319</v>
      </c>
      <c r="HM15" t="s">
        <v>320</v>
      </c>
      <c r="HN15" t="s">
        <v>321</v>
      </c>
      <c r="HO15" t="s">
        <v>322</v>
      </c>
      <c r="HP15" t="s">
        <v>323</v>
      </c>
      <c r="HQ15" t="s">
        <v>324</v>
      </c>
      <c r="HR15" t="s">
        <v>325</v>
      </c>
      <c r="HS15" t="s">
        <v>326</v>
      </c>
      <c r="HT15" t="s">
        <v>327</v>
      </c>
      <c r="HU15" t="s">
        <v>328</v>
      </c>
      <c r="HV15" t="s">
        <v>329</v>
      </c>
      <c r="HW15" t="s">
        <v>330</v>
      </c>
      <c r="HX15" t="s">
        <v>331</v>
      </c>
      <c r="HY15" t="s">
        <v>332</v>
      </c>
      <c r="HZ15" t="s">
        <v>333</v>
      </c>
      <c r="IA15" t="s">
        <v>334</v>
      </c>
      <c r="IB15" t="s">
        <v>335</v>
      </c>
      <c r="IC15" t="s">
        <v>336</v>
      </c>
      <c r="ID15" t="s">
        <v>337</v>
      </c>
      <c r="IE15" t="s">
        <v>338</v>
      </c>
      <c r="IF15" t="s">
        <v>339</v>
      </c>
      <c r="IG15" t="s">
        <v>340</v>
      </c>
      <c r="IH15" t="s">
        <v>341</v>
      </c>
      <c r="II15" t="s">
        <v>342</v>
      </c>
      <c r="IJ15" t="s">
        <v>343</v>
      </c>
      <c r="IK15" t="s">
        <v>344</v>
      </c>
      <c r="IL15" t="s">
        <v>345</v>
      </c>
      <c r="IM15" t="s">
        <v>346</v>
      </c>
      <c r="IN15" t="s">
        <v>347</v>
      </c>
      <c r="IO15" t="s">
        <v>348</v>
      </c>
      <c r="IP15" t="s">
        <v>349</v>
      </c>
      <c r="IQ15" t="s">
        <v>350</v>
      </c>
      <c r="IR15" t="s">
        <v>351</v>
      </c>
      <c r="IS15" t="s">
        <v>352</v>
      </c>
      <c r="IT15" t="s">
        <v>353</v>
      </c>
      <c r="IU15" t="s">
        <v>354</v>
      </c>
      <c r="IV15" t="s">
        <v>355</v>
      </c>
      <c r="IW15" t="s">
        <v>356</v>
      </c>
      <c r="IX15" t="s">
        <v>357</v>
      </c>
      <c r="IY15" t="s">
        <v>358</v>
      </c>
      <c r="IZ15" t="s">
        <v>359</v>
      </c>
      <c r="JA15" t="s">
        <v>360</v>
      </c>
      <c r="JB15" t="s">
        <v>361</v>
      </c>
      <c r="JC15" t="s">
        <v>362</v>
      </c>
      <c r="JD15" t="s">
        <v>363</v>
      </c>
      <c r="JE15" t="s">
        <v>364</v>
      </c>
      <c r="JF15" t="s">
        <v>365</v>
      </c>
      <c r="JG15" t="s">
        <v>366</v>
      </c>
      <c r="JH15" t="s">
        <v>367</v>
      </c>
      <c r="JI15" t="s">
        <v>368</v>
      </c>
      <c r="JJ15" t="s">
        <v>369</v>
      </c>
      <c r="JK15" t="s">
        <v>370</v>
      </c>
      <c r="JL15" t="s">
        <v>371</v>
      </c>
      <c r="JM15" t="s">
        <v>372</v>
      </c>
      <c r="JN15" t="s">
        <v>373</v>
      </c>
      <c r="JO15" t="s">
        <v>374</v>
      </c>
      <c r="JP15" t="s">
        <v>375</v>
      </c>
      <c r="JQ15" t="s">
        <v>376</v>
      </c>
      <c r="JR15" t="s">
        <v>377</v>
      </c>
      <c r="JS15" t="s">
        <v>378</v>
      </c>
      <c r="JT15" t="s">
        <v>379</v>
      </c>
      <c r="JU15" t="s">
        <v>380</v>
      </c>
      <c r="JV15" t="s">
        <v>381</v>
      </c>
      <c r="JW15" t="s">
        <v>382</v>
      </c>
      <c r="JX15" t="s">
        <v>383</v>
      </c>
      <c r="JY15" t="s">
        <v>384</v>
      </c>
      <c r="JZ15" t="s">
        <v>385</v>
      </c>
      <c r="KA15" t="s">
        <v>386</v>
      </c>
      <c r="KB15" t="s">
        <v>387</v>
      </c>
      <c r="KC15" t="s">
        <v>388</v>
      </c>
      <c r="KD15" t="s">
        <v>389</v>
      </c>
      <c r="KE15" t="s">
        <v>390</v>
      </c>
      <c r="KF15" t="s">
        <v>391</v>
      </c>
      <c r="KG15" t="s">
        <v>392</v>
      </c>
    </row>
    <row r="16" spans="1:293">
      <c r="B16" t="s">
        <v>393</v>
      </c>
      <c r="C16" t="s">
        <v>393</v>
      </c>
      <c r="F16" t="s">
        <v>393</v>
      </c>
      <c r="I16" t="s">
        <v>393</v>
      </c>
      <c r="J16" t="s">
        <v>394</v>
      </c>
      <c r="K16" t="s">
        <v>395</v>
      </c>
      <c r="L16" t="s">
        <v>396</v>
      </c>
      <c r="M16" t="s">
        <v>397</v>
      </c>
      <c r="N16" t="s">
        <v>397</v>
      </c>
      <c r="O16" t="s">
        <v>230</v>
      </c>
      <c r="P16" t="s">
        <v>230</v>
      </c>
      <c r="Q16" t="s">
        <v>394</v>
      </c>
      <c r="R16" t="s">
        <v>394</v>
      </c>
      <c r="S16" t="s">
        <v>394</v>
      </c>
      <c r="T16" t="s">
        <v>394</v>
      </c>
      <c r="U16" t="s">
        <v>398</v>
      </c>
      <c r="V16" t="s">
        <v>399</v>
      </c>
      <c r="W16" t="s">
        <v>399</v>
      </c>
      <c r="X16" t="s">
        <v>400</v>
      </c>
      <c r="Y16" t="s">
        <v>401</v>
      </c>
      <c r="Z16" t="s">
        <v>400</v>
      </c>
      <c r="AA16" t="s">
        <v>400</v>
      </c>
      <c r="AB16" t="s">
        <v>400</v>
      </c>
      <c r="AC16" t="s">
        <v>398</v>
      </c>
      <c r="AD16" t="s">
        <v>398</v>
      </c>
      <c r="AE16" t="s">
        <v>398</v>
      </c>
      <c r="AF16" t="s">
        <v>398</v>
      </c>
      <c r="AG16" t="s">
        <v>396</v>
      </c>
      <c r="AH16" t="s">
        <v>395</v>
      </c>
      <c r="AI16" t="s">
        <v>396</v>
      </c>
      <c r="AJ16" t="s">
        <v>397</v>
      </c>
      <c r="AK16" t="s">
        <v>397</v>
      </c>
      <c r="AL16" t="s">
        <v>402</v>
      </c>
      <c r="AM16" t="s">
        <v>403</v>
      </c>
      <c r="AN16" t="s">
        <v>395</v>
      </c>
      <c r="AO16" t="s">
        <v>404</v>
      </c>
      <c r="AP16" t="s">
        <v>404</v>
      </c>
      <c r="AQ16" t="s">
        <v>405</v>
      </c>
      <c r="AR16" t="s">
        <v>403</v>
      </c>
      <c r="AS16" t="s">
        <v>406</v>
      </c>
      <c r="AT16" t="s">
        <v>401</v>
      </c>
      <c r="AV16" t="s">
        <v>401</v>
      </c>
      <c r="AW16" t="s">
        <v>406</v>
      </c>
      <c r="BC16" t="s">
        <v>396</v>
      </c>
      <c r="BJ16" t="s">
        <v>396</v>
      </c>
      <c r="BK16" t="s">
        <v>396</v>
      </c>
      <c r="BL16" t="s">
        <v>396</v>
      </c>
      <c r="BM16" t="s">
        <v>407</v>
      </c>
      <c r="CA16" t="s">
        <v>408</v>
      </c>
      <c r="CC16" t="s">
        <v>408</v>
      </c>
      <c r="CD16" t="s">
        <v>396</v>
      </c>
      <c r="CG16" t="s">
        <v>408</v>
      </c>
      <c r="CH16" t="s">
        <v>401</v>
      </c>
      <c r="CK16" t="s">
        <v>409</v>
      </c>
      <c r="CL16" t="s">
        <v>409</v>
      </c>
      <c r="CN16" t="s">
        <v>410</v>
      </c>
      <c r="CO16" t="s">
        <v>408</v>
      </c>
      <c r="CQ16" t="s">
        <v>408</v>
      </c>
      <c r="CR16" t="s">
        <v>396</v>
      </c>
      <c r="CV16" t="s">
        <v>408</v>
      </c>
      <c r="CX16" t="s">
        <v>411</v>
      </c>
      <c r="DA16" t="s">
        <v>408</v>
      </c>
      <c r="DB16" t="s">
        <v>408</v>
      </c>
      <c r="DD16" t="s">
        <v>408</v>
      </c>
      <c r="DF16" t="s">
        <v>408</v>
      </c>
      <c r="DH16" t="s">
        <v>396</v>
      </c>
      <c r="DI16" t="s">
        <v>396</v>
      </c>
      <c r="DK16" t="s">
        <v>412</v>
      </c>
      <c r="DL16" t="s">
        <v>413</v>
      </c>
      <c r="DO16" t="s">
        <v>394</v>
      </c>
      <c r="DQ16" t="s">
        <v>393</v>
      </c>
      <c r="DR16" t="s">
        <v>397</v>
      </c>
      <c r="DS16" t="s">
        <v>397</v>
      </c>
      <c r="DT16" t="s">
        <v>404</v>
      </c>
      <c r="DU16" t="s">
        <v>404</v>
      </c>
      <c r="DV16" t="s">
        <v>397</v>
      </c>
      <c r="DW16" t="s">
        <v>404</v>
      </c>
      <c r="DX16" t="s">
        <v>406</v>
      </c>
      <c r="DY16" t="s">
        <v>400</v>
      </c>
      <c r="DZ16" t="s">
        <v>400</v>
      </c>
      <c r="EA16" t="s">
        <v>399</v>
      </c>
      <c r="EB16" t="s">
        <v>399</v>
      </c>
      <c r="EC16" t="s">
        <v>399</v>
      </c>
      <c r="ED16" t="s">
        <v>399</v>
      </c>
      <c r="EE16" t="s">
        <v>399</v>
      </c>
      <c r="EF16" t="s">
        <v>414</v>
      </c>
      <c r="EG16" t="s">
        <v>396</v>
      </c>
      <c r="EH16" t="s">
        <v>396</v>
      </c>
      <c r="EI16" t="s">
        <v>397</v>
      </c>
      <c r="EJ16" t="s">
        <v>397</v>
      </c>
      <c r="EK16" t="s">
        <v>397</v>
      </c>
      <c r="EL16" t="s">
        <v>404</v>
      </c>
      <c r="EM16" t="s">
        <v>397</v>
      </c>
      <c r="EN16" t="s">
        <v>404</v>
      </c>
      <c r="EO16" t="s">
        <v>400</v>
      </c>
      <c r="EP16" t="s">
        <v>400</v>
      </c>
      <c r="EQ16" t="s">
        <v>399</v>
      </c>
      <c r="ER16" t="s">
        <v>399</v>
      </c>
      <c r="ES16" t="s">
        <v>396</v>
      </c>
      <c r="EX16" t="s">
        <v>396</v>
      </c>
      <c r="FA16" t="s">
        <v>399</v>
      </c>
      <c r="FB16" t="s">
        <v>399</v>
      </c>
      <c r="FC16" t="s">
        <v>399</v>
      </c>
      <c r="FD16" t="s">
        <v>399</v>
      </c>
      <c r="FE16" t="s">
        <v>399</v>
      </c>
      <c r="FF16" t="s">
        <v>396</v>
      </c>
      <c r="FG16" t="s">
        <v>396</v>
      </c>
      <c r="FH16" t="s">
        <v>396</v>
      </c>
      <c r="FI16" t="s">
        <v>393</v>
      </c>
      <c r="FL16" t="s">
        <v>415</v>
      </c>
      <c r="FM16" t="s">
        <v>415</v>
      </c>
      <c r="FO16" t="s">
        <v>393</v>
      </c>
      <c r="FP16" t="s">
        <v>416</v>
      </c>
      <c r="FR16" t="s">
        <v>393</v>
      </c>
      <c r="FS16" t="s">
        <v>393</v>
      </c>
      <c r="FU16" t="s">
        <v>417</v>
      </c>
      <c r="FV16" t="s">
        <v>418</v>
      </c>
      <c r="FW16" t="s">
        <v>417</v>
      </c>
      <c r="FX16" t="s">
        <v>418</v>
      </c>
      <c r="FY16" t="s">
        <v>417</v>
      </c>
      <c r="FZ16" t="s">
        <v>418</v>
      </c>
      <c r="GA16" t="s">
        <v>401</v>
      </c>
      <c r="GB16" t="s">
        <v>401</v>
      </c>
      <c r="GD16" t="s">
        <v>419</v>
      </c>
      <c r="GH16" t="s">
        <v>419</v>
      </c>
      <c r="GN16" t="s">
        <v>420</v>
      </c>
      <c r="GO16" t="s">
        <v>420</v>
      </c>
      <c r="HB16" t="s">
        <v>420</v>
      </c>
      <c r="HC16" t="s">
        <v>420</v>
      </c>
      <c r="HD16" t="s">
        <v>421</v>
      </c>
      <c r="HE16" t="s">
        <v>421</v>
      </c>
      <c r="HF16" t="s">
        <v>399</v>
      </c>
      <c r="HG16" t="s">
        <v>399</v>
      </c>
      <c r="HH16" t="s">
        <v>401</v>
      </c>
      <c r="HI16" t="s">
        <v>399</v>
      </c>
      <c r="HJ16" t="s">
        <v>404</v>
      </c>
      <c r="HK16" t="s">
        <v>401</v>
      </c>
      <c r="HL16" t="s">
        <v>401</v>
      </c>
      <c r="HN16" t="s">
        <v>420</v>
      </c>
      <c r="HO16" t="s">
        <v>420</v>
      </c>
      <c r="HP16" t="s">
        <v>420</v>
      </c>
      <c r="HQ16" t="s">
        <v>420</v>
      </c>
      <c r="HR16" t="s">
        <v>420</v>
      </c>
      <c r="HS16" t="s">
        <v>420</v>
      </c>
      <c r="HT16" t="s">
        <v>420</v>
      </c>
      <c r="HU16" t="s">
        <v>422</v>
      </c>
      <c r="HV16" t="s">
        <v>422</v>
      </c>
      <c r="HW16" t="s">
        <v>422</v>
      </c>
      <c r="HX16" t="s">
        <v>423</v>
      </c>
      <c r="HY16" t="s">
        <v>420</v>
      </c>
      <c r="HZ16" t="s">
        <v>420</v>
      </c>
      <c r="IA16" t="s">
        <v>420</v>
      </c>
      <c r="IB16" t="s">
        <v>420</v>
      </c>
      <c r="IC16" t="s">
        <v>420</v>
      </c>
      <c r="ID16" t="s">
        <v>420</v>
      </c>
      <c r="IE16" t="s">
        <v>420</v>
      </c>
      <c r="IF16" t="s">
        <v>420</v>
      </c>
      <c r="IG16" t="s">
        <v>420</v>
      </c>
      <c r="IH16" t="s">
        <v>420</v>
      </c>
      <c r="II16" t="s">
        <v>420</v>
      </c>
      <c r="IJ16" t="s">
        <v>420</v>
      </c>
      <c r="IQ16" t="s">
        <v>420</v>
      </c>
      <c r="IR16" t="s">
        <v>401</v>
      </c>
      <c r="IS16" t="s">
        <v>401</v>
      </c>
      <c r="IT16" t="s">
        <v>417</v>
      </c>
      <c r="IU16" t="s">
        <v>418</v>
      </c>
      <c r="IV16" t="s">
        <v>418</v>
      </c>
      <c r="IZ16" t="s">
        <v>418</v>
      </c>
      <c r="JD16" t="s">
        <v>397</v>
      </c>
      <c r="JE16" t="s">
        <v>397</v>
      </c>
      <c r="JF16" t="s">
        <v>404</v>
      </c>
      <c r="JG16" t="s">
        <v>404</v>
      </c>
      <c r="JH16" t="s">
        <v>424</v>
      </c>
      <c r="JI16" t="s">
        <v>424</v>
      </c>
      <c r="JJ16" t="s">
        <v>420</v>
      </c>
      <c r="JK16" t="s">
        <v>420</v>
      </c>
      <c r="JL16" t="s">
        <v>420</v>
      </c>
      <c r="JM16" t="s">
        <v>420</v>
      </c>
      <c r="JN16" t="s">
        <v>420</v>
      </c>
      <c r="JO16" t="s">
        <v>420</v>
      </c>
      <c r="JP16" t="s">
        <v>399</v>
      </c>
      <c r="JQ16" t="s">
        <v>420</v>
      </c>
      <c r="JS16" t="s">
        <v>406</v>
      </c>
      <c r="JT16" t="s">
        <v>406</v>
      </c>
      <c r="JU16" t="s">
        <v>399</v>
      </c>
      <c r="JV16" t="s">
        <v>399</v>
      </c>
      <c r="JW16" t="s">
        <v>399</v>
      </c>
      <c r="JX16" t="s">
        <v>399</v>
      </c>
      <c r="JY16" t="s">
        <v>399</v>
      </c>
      <c r="JZ16" t="s">
        <v>401</v>
      </c>
      <c r="KA16" t="s">
        <v>401</v>
      </c>
      <c r="KB16" t="s">
        <v>401</v>
      </c>
      <c r="KC16" t="s">
        <v>399</v>
      </c>
      <c r="KD16" t="s">
        <v>397</v>
      </c>
      <c r="KE16" t="s">
        <v>404</v>
      </c>
      <c r="KF16" t="s">
        <v>401</v>
      </c>
      <c r="KG16" t="s">
        <v>401</v>
      </c>
    </row>
    <row r="17" spans="1:293">
      <c r="A17">
        <v>1</v>
      </c>
      <c r="B17">
        <v>1697742583.1</v>
      </c>
      <c r="C17">
        <v>0</v>
      </c>
      <c r="D17" t="s">
        <v>425</v>
      </c>
      <c r="E17" t="s">
        <v>426</v>
      </c>
      <c r="F17">
        <v>5</v>
      </c>
      <c r="G17" t="s">
        <v>427</v>
      </c>
      <c r="H17" t="s">
        <v>428</v>
      </c>
      <c r="I17">
        <v>1697742581.85</v>
      </c>
      <c r="J17">
        <f>(K17)/1000</f>
        <v>0</v>
      </c>
      <c r="K17">
        <f>IF(DP17, AN17, AH17)</f>
        <v>0</v>
      </c>
      <c r="L17">
        <f>IF(DP17, AI17, AG17)</f>
        <v>0</v>
      </c>
      <c r="M17">
        <f>DR17 - IF(AU17&gt;1, L17*DL17*100.0/(AW17*EF17), 0)</f>
        <v>0</v>
      </c>
      <c r="N17">
        <f>((T17-J17/2)*M17-L17)/(T17+J17/2)</f>
        <v>0</v>
      </c>
      <c r="O17">
        <f>N17*(DY17+DZ17)/1000.0</f>
        <v>0</v>
      </c>
      <c r="P17">
        <f>(DR17 - IF(AU17&gt;1, L17*DL17*100.0/(AW17*EF17), 0))*(DY17+DZ17)/1000.0</f>
        <v>0</v>
      </c>
      <c r="Q17">
        <f>2.0/((1/S17-1/R17)+SIGN(S17)*SQRT((1/S17-1/R17)*(1/S17-1/R17) + 4*DM17/((DM17+1)*(DM17+1))*(2*1/S17*1/R17-1/R17*1/R17)))</f>
        <v>0</v>
      </c>
      <c r="R17">
        <f>IF(LEFT(DN17,1)&lt;&gt;"0",IF(LEFT(DN17,1)="1",3.0,DO17),$D$5+$E$5*(EF17*DY17/($K$5*1000))+$F$5*(EF17*DY17/($K$5*1000))*MAX(MIN(DL17,$J$5),$I$5)*MAX(MIN(DL17,$J$5),$I$5)+$G$5*MAX(MIN(DL17,$J$5),$I$5)*(EF17*DY17/($K$5*1000))+$H$5*(EF17*DY17/($K$5*1000))*(EF17*DY17/($K$5*1000)))</f>
        <v>0</v>
      </c>
      <c r="S17">
        <f>J17*(1000-(1000*0.61365*exp(17.502*W17/(240.97+W17))/(DY17+DZ17)+DT17)/2)/(1000*0.61365*exp(17.502*W17/(240.97+W17))/(DY17+DZ17)-DT17)</f>
        <v>0</v>
      </c>
      <c r="T17">
        <f>1/((DM17+1)/(Q17/1.6)+1/(R17/1.37)) + DM17/((DM17+1)/(Q17/1.6) + DM17/(R17/1.37))</f>
        <v>0</v>
      </c>
      <c r="U17">
        <f>(DH17*DK17)</f>
        <v>0</v>
      </c>
      <c r="V17">
        <f>(EA17+(U17+2*0.95*5.67E-8*(((EA17+$B$7)+273)^4-(EA17+273)^4)-44100*J17)/(1.84*29.3*R17+8*0.95*5.67E-8*(EA17+273)^3))</f>
        <v>0</v>
      </c>
      <c r="W17">
        <f>($C$7*EB17+$D$7*EC17+$E$7*V17)</f>
        <v>0</v>
      </c>
      <c r="X17">
        <f>0.61365*exp(17.502*W17/(240.97+W17))</f>
        <v>0</v>
      </c>
      <c r="Y17">
        <f>(Z17/AA17*100)</f>
        <v>0</v>
      </c>
      <c r="Z17">
        <f>DT17*(DY17+DZ17)/1000</f>
        <v>0</v>
      </c>
      <c r="AA17">
        <f>0.61365*exp(17.502*EA17/(240.97+EA17))</f>
        <v>0</v>
      </c>
      <c r="AB17">
        <f>(X17-DT17*(DY17+DZ17)/1000)</f>
        <v>0</v>
      </c>
      <c r="AC17">
        <f>(-J17*44100)</f>
        <v>0</v>
      </c>
      <c r="AD17">
        <f>2*29.3*R17*0.92*(EA17-W17)</f>
        <v>0</v>
      </c>
      <c r="AE17">
        <f>2*0.95*5.67E-8*(((EA17+$B$7)+273)^4-(W17+273)^4)</f>
        <v>0</v>
      </c>
      <c r="AF17">
        <f>U17+AE17+AC17+AD17</f>
        <v>0</v>
      </c>
      <c r="AG17">
        <f>DX17*AU17*(DS17-DR17*(1000-AU17*DU17)/(1000-AU17*DT17))/(100*DL17)</f>
        <v>0</v>
      </c>
      <c r="AH17">
        <f>1000*DX17*AU17*(DT17-DU17)/(100*DL17*(1000-AU17*DT17))</f>
        <v>0</v>
      </c>
      <c r="AI17">
        <f>(AJ17 - AK17 - DY17*1E3/(8.314*(EA17+273.15)) * AM17/DX17 * AL17) * DX17/(100*DL17) * (1000 - DU17)/1000</f>
        <v>0</v>
      </c>
      <c r="AJ17">
        <v>7.627411944114015</v>
      </c>
      <c r="AK17">
        <v>7.758006666666662</v>
      </c>
      <c r="AL17">
        <v>-0.002149679280739311</v>
      </c>
      <c r="AM17">
        <v>66.57056802044264</v>
      </c>
      <c r="AN17">
        <f>(AP17 - AO17 + DY17*1E3/(8.314*(EA17+273.15)) * AR17/DX17 * AQ17) * DX17/(100*DL17) * 1000/(1000 - AP17)</f>
        <v>0</v>
      </c>
      <c r="AO17">
        <v>28.26272244023411</v>
      </c>
      <c r="AP17">
        <v>28.48971333333332</v>
      </c>
      <c r="AQ17">
        <v>9.409489241976967E-05</v>
      </c>
      <c r="AR17">
        <v>77.99991193535263</v>
      </c>
      <c r="AS17">
        <v>0</v>
      </c>
      <c r="AT17">
        <v>0</v>
      </c>
      <c r="AU17">
        <f>IF(AS17*$H$13&gt;=AW17,1.0,(AW17/(AW17-AS17*$H$13)))</f>
        <v>0</v>
      </c>
      <c r="AV17">
        <f>(AU17-1)*100</f>
        <v>0</v>
      </c>
      <c r="AW17">
        <f>MAX(0,($B$13+$C$13*EF17)/(1+$D$13*EF17)*DY17/(EA17+273)*$E$13)</f>
        <v>0</v>
      </c>
      <c r="AX17" t="s">
        <v>429</v>
      </c>
      <c r="AY17" t="s">
        <v>429</v>
      </c>
      <c r="AZ17">
        <v>0</v>
      </c>
      <c r="BA17">
        <v>0</v>
      </c>
      <c r="BB17">
        <f>1-AZ17/BA17</f>
        <v>0</v>
      </c>
      <c r="BC17">
        <v>0</v>
      </c>
      <c r="BD17" t="s">
        <v>429</v>
      </c>
      <c r="BE17" t="s">
        <v>429</v>
      </c>
      <c r="BF17">
        <v>0</v>
      </c>
      <c r="BG17">
        <v>0</v>
      </c>
      <c r="BH17">
        <f>1-BF17/BG17</f>
        <v>0</v>
      </c>
      <c r="BI17">
        <v>0.5</v>
      </c>
      <c r="BJ17">
        <f>DI17</f>
        <v>0</v>
      </c>
      <c r="BK17">
        <f>L17</f>
        <v>0</v>
      </c>
      <c r="BL17">
        <f>BH17*BI17*BJ17</f>
        <v>0</v>
      </c>
      <c r="BM17">
        <f>(BK17-BC17)/BJ17</f>
        <v>0</v>
      </c>
      <c r="BN17">
        <f>(BA17-BG17)/BG17</f>
        <v>0</v>
      </c>
      <c r="BO17">
        <f>AZ17/(BB17+AZ17/BG17)</f>
        <v>0</v>
      </c>
      <c r="BP17" t="s">
        <v>429</v>
      </c>
      <c r="BQ17">
        <v>0</v>
      </c>
      <c r="BR17">
        <f>IF(BQ17&lt;&gt;0, BQ17, BO17)</f>
        <v>0</v>
      </c>
      <c r="BS17">
        <f>1-BR17/BG17</f>
        <v>0</v>
      </c>
      <c r="BT17">
        <f>(BG17-BF17)/(BG17-BR17)</f>
        <v>0</v>
      </c>
      <c r="BU17">
        <f>(BA17-BG17)/(BA17-BR17)</f>
        <v>0</v>
      </c>
      <c r="BV17">
        <f>(BG17-BF17)/(BG17-AZ17)</f>
        <v>0</v>
      </c>
      <c r="BW17">
        <f>(BA17-BG17)/(BA17-AZ17)</f>
        <v>0</v>
      </c>
      <c r="BX17">
        <f>(BT17*BR17/BF17)</f>
        <v>0</v>
      </c>
      <c r="BY17">
        <f>(1-BX17)</f>
        <v>0</v>
      </c>
      <c r="BZ17">
        <v>1254</v>
      </c>
      <c r="CA17">
        <v>290.0000000000001</v>
      </c>
      <c r="CB17">
        <v>1794.22</v>
      </c>
      <c r="CC17">
        <v>145</v>
      </c>
      <c r="CD17">
        <v>10489.1</v>
      </c>
      <c r="CE17">
        <v>1791.54</v>
      </c>
      <c r="CF17">
        <v>2.68</v>
      </c>
      <c r="CG17">
        <v>300.0000000000001</v>
      </c>
      <c r="CH17">
        <v>24</v>
      </c>
      <c r="CI17">
        <v>1830.069211033827</v>
      </c>
      <c r="CJ17">
        <v>2.659560471730547</v>
      </c>
      <c r="CK17">
        <v>-40.40927745103821</v>
      </c>
      <c r="CL17">
        <v>2.423317042066543</v>
      </c>
      <c r="CM17">
        <v>0.9085152786405289</v>
      </c>
      <c r="CN17">
        <v>-0.008400608898776423</v>
      </c>
      <c r="CO17">
        <v>289.9999999999999</v>
      </c>
      <c r="CP17">
        <v>1781.89</v>
      </c>
      <c r="CQ17">
        <v>685</v>
      </c>
      <c r="CR17">
        <v>10454.8</v>
      </c>
      <c r="CS17">
        <v>1791.42</v>
      </c>
      <c r="CT17">
        <v>-9.529999999999999</v>
      </c>
      <c r="DH17">
        <f>$B$11*EG17+$C$11*EH17+$F$11*ES17*(1-EV17)</f>
        <v>0</v>
      </c>
      <c r="DI17">
        <f>DH17*DJ17</f>
        <v>0</v>
      </c>
      <c r="DJ17">
        <f>($B$11*$D$9+$C$11*$D$9+$F$11*((FF17+EX17)/MAX(FF17+EX17+FG17, 0.1)*$I$9+FG17/MAX(FF17+EX17+FG17, 0.1)*$J$9))/($B$11+$C$11+$F$11)</f>
        <v>0</v>
      </c>
      <c r="DK17">
        <f>($B$11*$K$9+$C$11*$K$9+$F$11*((FF17+EX17)/MAX(FF17+EX17+FG17, 0.1)*$P$9+FG17/MAX(FF17+EX17+FG17, 0.1)*$Q$9))/($B$11+$C$11+$F$11)</f>
        <v>0</v>
      </c>
      <c r="DL17">
        <v>6</v>
      </c>
      <c r="DM17">
        <v>0.5</v>
      </c>
      <c r="DN17" t="s">
        <v>430</v>
      </c>
      <c r="DO17">
        <v>2</v>
      </c>
      <c r="DP17" t="b">
        <v>1</v>
      </c>
      <c r="DQ17">
        <v>1697742581.85</v>
      </c>
      <c r="DR17">
        <v>7.5474375</v>
      </c>
      <c r="DS17">
        <v>7.41547</v>
      </c>
      <c r="DT17">
        <v>28.490325</v>
      </c>
      <c r="DU17">
        <v>28.2437</v>
      </c>
      <c r="DV17">
        <v>7.7347775</v>
      </c>
      <c r="DW17">
        <v>28.490325</v>
      </c>
      <c r="DX17">
        <v>499.8155</v>
      </c>
      <c r="DY17">
        <v>98.4593</v>
      </c>
      <c r="DZ17">
        <v>0.099565425</v>
      </c>
      <c r="EA17">
        <v>30.608425</v>
      </c>
      <c r="EB17">
        <v>30.054525</v>
      </c>
      <c r="EC17">
        <v>999.9</v>
      </c>
      <c r="ED17">
        <v>0</v>
      </c>
      <c r="EE17">
        <v>0</v>
      </c>
      <c r="EF17">
        <v>9992.1875</v>
      </c>
      <c r="EG17">
        <v>0</v>
      </c>
      <c r="EH17">
        <v>282.808</v>
      </c>
      <c r="EI17">
        <v>0.131971</v>
      </c>
      <c r="EJ17">
        <v>7.7687725</v>
      </c>
      <c r="EK17">
        <v>7.630995</v>
      </c>
      <c r="EL17">
        <v>0.24666375</v>
      </c>
      <c r="EM17">
        <v>7.41547</v>
      </c>
      <c r="EN17">
        <v>28.2437</v>
      </c>
      <c r="EO17">
        <v>2.80514</v>
      </c>
      <c r="EP17">
        <v>2.780855</v>
      </c>
      <c r="EQ17">
        <v>22.914375</v>
      </c>
      <c r="ER17">
        <v>22.770875</v>
      </c>
      <c r="ES17">
        <v>300.0915</v>
      </c>
      <c r="ET17">
        <v>0.8999647499999999</v>
      </c>
      <c r="EU17">
        <v>0.1000352</v>
      </c>
      <c r="EV17">
        <v>0</v>
      </c>
      <c r="EW17">
        <v>1184.22</v>
      </c>
      <c r="EX17">
        <v>4.99916</v>
      </c>
      <c r="EY17">
        <v>4241.282499999999</v>
      </c>
      <c r="EZ17">
        <v>2558.0675</v>
      </c>
      <c r="FA17">
        <v>36.937</v>
      </c>
      <c r="FB17">
        <v>40.375</v>
      </c>
      <c r="FC17">
        <v>38.375</v>
      </c>
      <c r="FD17">
        <v>40.187</v>
      </c>
      <c r="FE17">
        <v>39.375</v>
      </c>
      <c r="FF17">
        <v>265.5725</v>
      </c>
      <c r="FG17">
        <v>29.52</v>
      </c>
      <c r="FH17">
        <v>0</v>
      </c>
      <c r="FI17">
        <v>1808.5</v>
      </c>
      <c r="FJ17">
        <v>0</v>
      </c>
      <c r="FK17">
        <v>1166.6384</v>
      </c>
      <c r="FL17">
        <v>185.9815387387786</v>
      </c>
      <c r="FM17">
        <v>379.0553851715464</v>
      </c>
      <c r="FN17">
        <v>4202.327200000001</v>
      </c>
      <c r="FO17">
        <v>15</v>
      </c>
      <c r="FP17">
        <v>1697740793</v>
      </c>
      <c r="FQ17" t="s">
        <v>431</v>
      </c>
      <c r="FR17">
        <v>1697740793</v>
      </c>
      <c r="FS17">
        <v>0</v>
      </c>
      <c r="FT17">
        <v>7</v>
      </c>
      <c r="FU17">
        <v>-0.032</v>
      </c>
      <c r="FV17">
        <v>0</v>
      </c>
      <c r="FW17">
        <v>0.159</v>
      </c>
      <c r="FX17">
        <v>0</v>
      </c>
      <c r="FY17">
        <v>415</v>
      </c>
      <c r="FZ17">
        <v>0</v>
      </c>
      <c r="GA17">
        <v>0.37</v>
      </c>
      <c r="GB17">
        <v>0</v>
      </c>
      <c r="GC17">
        <v>0.3346596</v>
      </c>
      <c r="GD17">
        <v>-2.00852276172608</v>
      </c>
      <c r="GE17">
        <v>0.2057552179832628</v>
      </c>
      <c r="GF17">
        <v>0</v>
      </c>
      <c r="GG17">
        <v>1151.473235294118</v>
      </c>
      <c r="GH17">
        <v>202.9886936468118</v>
      </c>
      <c r="GI17">
        <v>19.95085782035865</v>
      </c>
      <c r="GJ17">
        <v>0</v>
      </c>
      <c r="GK17">
        <v>0</v>
      </c>
      <c r="GL17">
        <v>2</v>
      </c>
      <c r="GM17" t="s">
        <v>432</v>
      </c>
      <c r="GN17">
        <v>3.12791</v>
      </c>
      <c r="GO17">
        <v>2.76317</v>
      </c>
      <c r="GP17">
        <v>0.00216266</v>
      </c>
      <c r="GQ17">
        <v>0.0020761</v>
      </c>
      <c r="GR17">
        <v>0.131228</v>
      </c>
      <c r="GS17">
        <v>0.128622</v>
      </c>
      <c r="GT17">
        <v>30289.4</v>
      </c>
      <c r="GU17">
        <v>32225.2</v>
      </c>
      <c r="GV17">
        <v>30063.6</v>
      </c>
      <c r="GW17">
        <v>33164.7</v>
      </c>
      <c r="GX17">
        <v>37280</v>
      </c>
      <c r="GY17">
        <v>44281.2</v>
      </c>
      <c r="GZ17">
        <v>37058.3</v>
      </c>
      <c r="HA17">
        <v>44387.1</v>
      </c>
      <c r="HB17">
        <v>1.9496</v>
      </c>
      <c r="HC17">
        <v>1.98317</v>
      </c>
      <c r="HD17">
        <v>0.0212826</v>
      </c>
      <c r="HE17">
        <v>0</v>
      </c>
      <c r="HF17">
        <v>29.6957</v>
      </c>
      <c r="HG17">
        <v>999.9</v>
      </c>
      <c r="HH17">
        <v>62.8</v>
      </c>
      <c r="HI17">
        <v>33.7</v>
      </c>
      <c r="HJ17">
        <v>33.5142</v>
      </c>
      <c r="HK17">
        <v>62.2718</v>
      </c>
      <c r="HL17">
        <v>30.4567</v>
      </c>
      <c r="HM17">
        <v>1</v>
      </c>
      <c r="HN17">
        <v>0.289482</v>
      </c>
      <c r="HO17">
        <v>2.06617</v>
      </c>
      <c r="HP17">
        <v>20.304</v>
      </c>
      <c r="HQ17">
        <v>5.20157</v>
      </c>
      <c r="HR17">
        <v>11.8542</v>
      </c>
      <c r="HS17">
        <v>4.98355</v>
      </c>
      <c r="HT17">
        <v>3.26253</v>
      </c>
      <c r="HU17">
        <v>762.3</v>
      </c>
      <c r="HV17">
        <v>4024.9</v>
      </c>
      <c r="HW17">
        <v>6745.7</v>
      </c>
      <c r="HX17">
        <v>39.9</v>
      </c>
      <c r="HY17">
        <v>1.88344</v>
      </c>
      <c r="HZ17">
        <v>1.87943</v>
      </c>
      <c r="IA17">
        <v>1.88149</v>
      </c>
      <c r="IB17">
        <v>1.88004</v>
      </c>
      <c r="IC17">
        <v>1.87822</v>
      </c>
      <c r="ID17">
        <v>1.87789</v>
      </c>
      <c r="IE17">
        <v>1.8797</v>
      </c>
      <c r="IF17">
        <v>1.87635</v>
      </c>
      <c r="IG17">
        <v>0</v>
      </c>
      <c r="IH17">
        <v>0</v>
      </c>
      <c r="II17">
        <v>0</v>
      </c>
      <c r="IJ17">
        <v>0</v>
      </c>
      <c r="IK17" t="s">
        <v>433</v>
      </c>
      <c r="IL17" t="s">
        <v>434</v>
      </c>
      <c r="IM17" t="s">
        <v>435</v>
      </c>
      <c r="IN17" t="s">
        <v>435</v>
      </c>
      <c r="IO17" t="s">
        <v>435</v>
      </c>
      <c r="IP17" t="s">
        <v>435</v>
      </c>
      <c r="IQ17">
        <v>0</v>
      </c>
      <c r="IR17">
        <v>100</v>
      </c>
      <c r="IS17">
        <v>100</v>
      </c>
      <c r="IT17">
        <v>-0.187</v>
      </c>
      <c r="IU17">
        <v>0</v>
      </c>
      <c r="IV17">
        <v>-0.1957176418348122</v>
      </c>
      <c r="IW17">
        <v>0.001085284750954129</v>
      </c>
      <c r="IX17">
        <v>-2.12959365371586E-07</v>
      </c>
      <c r="IY17">
        <v>-7.809812456259381E-11</v>
      </c>
      <c r="IZ17">
        <v>0</v>
      </c>
      <c r="JA17">
        <v>0</v>
      </c>
      <c r="JB17">
        <v>0</v>
      </c>
      <c r="JC17">
        <v>0</v>
      </c>
      <c r="JD17">
        <v>18</v>
      </c>
      <c r="JE17">
        <v>2008</v>
      </c>
      <c r="JF17">
        <v>-1</v>
      </c>
      <c r="JG17">
        <v>-1</v>
      </c>
      <c r="JH17">
        <v>29.8</v>
      </c>
      <c r="JI17">
        <v>28295709.7</v>
      </c>
      <c r="JJ17">
        <v>0.0292969</v>
      </c>
      <c r="JK17">
        <v>4.99512</v>
      </c>
      <c r="JL17">
        <v>1.54541</v>
      </c>
      <c r="JM17">
        <v>2.33398</v>
      </c>
      <c r="JN17">
        <v>1.5918</v>
      </c>
      <c r="JO17">
        <v>2.45605</v>
      </c>
      <c r="JP17">
        <v>38.9445</v>
      </c>
      <c r="JQ17">
        <v>15.3141</v>
      </c>
      <c r="JR17">
        <v>18</v>
      </c>
      <c r="JS17">
        <v>507.321</v>
      </c>
      <c r="JT17">
        <v>499.097</v>
      </c>
      <c r="JU17">
        <v>28.3735</v>
      </c>
      <c r="JV17">
        <v>31.0508</v>
      </c>
      <c r="JW17">
        <v>29.9995</v>
      </c>
      <c r="JX17">
        <v>31.0451</v>
      </c>
      <c r="JY17">
        <v>30.9854</v>
      </c>
      <c r="JZ17">
        <v>0</v>
      </c>
      <c r="KA17">
        <v>25.62</v>
      </c>
      <c r="KB17">
        <v>62.1557</v>
      </c>
      <c r="KC17">
        <v>28.3625</v>
      </c>
      <c r="KD17">
        <v>0</v>
      </c>
      <c r="KE17">
        <v>28.0845</v>
      </c>
      <c r="KF17">
        <v>101.251</v>
      </c>
      <c r="KG17">
        <v>100.748</v>
      </c>
    </row>
    <row r="18" spans="1:293">
      <c r="A18">
        <v>2</v>
      </c>
      <c r="B18">
        <v>1697742588.1</v>
      </c>
      <c r="C18">
        <v>5</v>
      </c>
      <c r="D18" t="s">
        <v>436</v>
      </c>
      <c r="E18" t="s">
        <v>437</v>
      </c>
      <c r="F18">
        <v>5</v>
      </c>
      <c r="G18" t="s">
        <v>427</v>
      </c>
      <c r="H18" t="s">
        <v>428</v>
      </c>
      <c r="I18">
        <v>1697742585.6</v>
      </c>
      <c r="J18">
        <f>(K18)/1000</f>
        <v>0</v>
      </c>
      <c r="K18">
        <f>IF(DP18, AN18, AH18)</f>
        <v>0</v>
      </c>
      <c r="L18">
        <f>IF(DP18, AI18, AG18)</f>
        <v>0</v>
      </c>
      <c r="M18">
        <f>DR18 - IF(AU18&gt;1, L18*DL18*100.0/(AW18*EF18), 0)</f>
        <v>0</v>
      </c>
      <c r="N18">
        <f>((T18-J18/2)*M18-L18)/(T18+J18/2)</f>
        <v>0</v>
      </c>
      <c r="O18">
        <f>N18*(DY18+DZ18)/1000.0</f>
        <v>0</v>
      </c>
      <c r="P18">
        <f>(DR18 - IF(AU18&gt;1, L18*DL18*100.0/(AW18*EF18), 0))*(DY18+DZ18)/1000.0</f>
        <v>0</v>
      </c>
      <c r="Q18">
        <f>2.0/((1/S18-1/R18)+SIGN(S18)*SQRT((1/S18-1/R18)*(1/S18-1/R18) + 4*DM18/((DM18+1)*(DM18+1))*(2*1/S18*1/R18-1/R18*1/R18)))</f>
        <v>0</v>
      </c>
      <c r="R18">
        <f>IF(LEFT(DN18,1)&lt;&gt;"0",IF(LEFT(DN18,1)="1",3.0,DO18),$D$5+$E$5*(EF18*DY18/($K$5*1000))+$F$5*(EF18*DY18/($K$5*1000))*MAX(MIN(DL18,$J$5),$I$5)*MAX(MIN(DL18,$J$5),$I$5)+$G$5*MAX(MIN(DL18,$J$5),$I$5)*(EF18*DY18/($K$5*1000))+$H$5*(EF18*DY18/($K$5*1000))*(EF18*DY18/($K$5*1000)))</f>
        <v>0</v>
      </c>
      <c r="S18">
        <f>J18*(1000-(1000*0.61365*exp(17.502*W18/(240.97+W18))/(DY18+DZ18)+DT18)/2)/(1000*0.61365*exp(17.502*W18/(240.97+W18))/(DY18+DZ18)-DT18)</f>
        <v>0</v>
      </c>
      <c r="T18">
        <f>1/((DM18+1)/(Q18/1.6)+1/(R18/1.37)) + DM18/((DM18+1)/(Q18/1.6) + DM18/(R18/1.37))</f>
        <v>0</v>
      </c>
      <c r="U18">
        <f>(DH18*DK18)</f>
        <v>0</v>
      </c>
      <c r="V18">
        <f>(EA18+(U18+2*0.95*5.67E-8*(((EA18+$B$7)+273)^4-(EA18+273)^4)-44100*J18)/(1.84*29.3*R18+8*0.95*5.67E-8*(EA18+273)^3))</f>
        <v>0</v>
      </c>
      <c r="W18">
        <f>($C$7*EB18+$D$7*EC18+$E$7*V18)</f>
        <v>0</v>
      </c>
      <c r="X18">
        <f>0.61365*exp(17.502*W18/(240.97+W18))</f>
        <v>0</v>
      </c>
      <c r="Y18">
        <f>(Z18/AA18*100)</f>
        <v>0</v>
      </c>
      <c r="Z18">
        <f>DT18*(DY18+DZ18)/1000</f>
        <v>0</v>
      </c>
      <c r="AA18">
        <f>0.61365*exp(17.502*EA18/(240.97+EA18))</f>
        <v>0</v>
      </c>
      <c r="AB18">
        <f>(X18-DT18*(DY18+DZ18)/1000)</f>
        <v>0</v>
      </c>
      <c r="AC18">
        <f>(-J18*44100)</f>
        <v>0</v>
      </c>
      <c r="AD18">
        <f>2*29.3*R18*0.92*(EA18-W18)</f>
        <v>0</v>
      </c>
      <c r="AE18">
        <f>2*0.95*5.67E-8*(((EA18+$B$7)+273)^4-(W18+273)^4)</f>
        <v>0</v>
      </c>
      <c r="AF18">
        <f>U18+AE18+AC18+AD18</f>
        <v>0</v>
      </c>
      <c r="AG18">
        <f>DX18*AU18*(DS18-DR18*(1000-AU18*DU18)/(1000-AU18*DT18))/(100*DL18)</f>
        <v>0</v>
      </c>
      <c r="AH18">
        <f>1000*DX18*AU18*(DT18-DU18)/(100*DL18*(1000-AU18*DT18))</f>
        <v>0</v>
      </c>
      <c r="AI18">
        <f>(AJ18 - AK18 - DY18*1E3/(8.314*(EA18+273.15)) * AM18/DX18 * AL18) * DX18/(100*DL18) * (1000 - DU18)/1000</f>
        <v>0</v>
      </c>
      <c r="AJ18">
        <v>7.633490489977914</v>
      </c>
      <c r="AK18">
        <v>7.648214787878786</v>
      </c>
      <c r="AL18">
        <v>-0.02025999912964485</v>
      </c>
      <c r="AM18">
        <v>66.57056802044264</v>
      </c>
      <c r="AN18">
        <f>(AP18 - AO18 + DY18*1E3/(8.314*(EA18+273.15)) * AR18/DX18 * AQ18) * DX18/(100*DL18) * 1000/(1000 - AP18)</f>
        <v>0</v>
      </c>
      <c r="AO18">
        <v>28.20948025502598</v>
      </c>
      <c r="AP18">
        <v>28.47369575757575</v>
      </c>
      <c r="AQ18">
        <v>-0.0002975049606698514</v>
      </c>
      <c r="AR18">
        <v>77.99991193535263</v>
      </c>
      <c r="AS18">
        <v>0</v>
      </c>
      <c r="AT18">
        <v>0</v>
      </c>
      <c r="AU18">
        <f>IF(AS18*$H$13&gt;=AW18,1.0,(AW18/(AW18-AS18*$H$13)))</f>
        <v>0</v>
      </c>
      <c r="AV18">
        <f>(AU18-1)*100</f>
        <v>0</v>
      </c>
      <c r="AW18">
        <f>MAX(0,($B$13+$C$13*EF18)/(1+$D$13*EF18)*DY18/(EA18+273)*$E$13)</f>
        <v>0</v>
      </c>
      <c r="AX18" t="s">
        <v>429</v>
      </c>
      <c r="AY18" t="s">
        <v>429</v>
      </c>
      <c r="AZ18">
        <v>0</v>
      </c>
      <c r="BA18">
        <v>0</v>
      </c>
      <c r="BB18">
        <f>1-AZ18/BA18</f>
        <v>0</v>
      </c>
      <c r="BC18">
        <v>0</v>
      </c>
      <c r="BD18" t="s">
        <v>429</v>
      </c>
      <c r="BE18" t="s">
        <v>429</v>
      </c>
      <c r="BF18">
        <v>0</v>
      </c>
      <c r="BG18">
        <v>0</v>
      </c>
      <c r="BH18">
        <f>1-BF18/BG18</f>
        <v>0</v>
      </c>
      <c r="BI18">
        <v>0.5</v>
      </c>
      <c r="BJ18">
        <f>DI18</f>
        <v>0</v>
      </c>
      <c r="BK18">
        <f>L18</f>
        <v>0</v>
      </c>
      <c r="BL18">
        <f>BH18*BI18*BJ18</f>
        <v>0</v>
      </c>
      <c r="BM18">
        <f>(BK18-BC18)/BJ18</f>
        <v>0</v>
      </c>
      <c r="BN18">
        <f>(BA18-BG18)/BG18</f>
        <v>0</v>
      </c>
      <c r="BO18">
        <f>AZ18/(BB18+AZ18/BG18)</f>
        <v>0</v>
      </c>
      <c r="BP18" t="s">
        <v>429</v>
      </c>
      <c r="BQ18">
        <v>0</v>
      </c>
      <c r="BR18">
        <f>IF(BQ18&lt;&gt;0, BQ18, BO18)</f>
        <v>0</v>
      </c>
      <c r="BS18">
        <f>1-BR18/BG18</f>
        <v>0</v>
      </c>
      <c r="BT18">
        <f>(BG18-BF18)/(BG18-BR18)</f>
        <v>0</v>
      </c>
      <c r="BU18">
        <f>(BA18-BG18)/(BA18-BR18)</f>
        <v>0</v>
      </c>
      <c r="BV18">
        <f>(BG18-BF18)/(BG18-AZ18)</f>
        <v>0</v>
      </c>
      <c r="BW18">
        <f>(BA18-BG18)/(BA18-AZ18)</f>
        <v>0</v>
      </c>
      <c r="BX18">
        <f>(BT18*BR18/BF18)</f>
        <v>0</v>
      </c>
      <c r="BY18">
        <f>(1-BX18)</f>
        <v>0</v>
      </c>
      <c r="BZ18">
        <v>1254</v>
      </c>
      <c r="CA18">
        <v>290.0000000000001</v>
      </c>
      <c r="CB18">
        <v>1794.22</v>
      </c>
      <c r="CC18">
        <v>145</v>
      </c>
      <c r="CD18">
        <v>10489.1</v>
      </c>
      <c r="CE18">
        <v>1791.54</v>
      </c>
      <c r="CF18">
        <v>2.68</v>
      </c>
      <c r="CG18">
        <v>300.0000000000001</v>
      </c>
      <c r="CH18">
        <v>24</v>
      </c>
      <c r="CI18">
        <v>1830.069211033827</v>
      </c>
      <c r="CJ18">
        <v>2.659560471730547</v>
      </c>
      <c r="CK18">
        <v>-40.40927745103821</v>
      </c>
      <c r="CL18">
        <v>2.423317042066543</v>
      </c>
      <c r="CM18">
        <v>0.9085152786405289</v>
      </c>
      <c r="CN18">
        <v>-0.008400608898776423</v>
      </c>
      <c r="CO18">
        <v>289.9999999999999</v>
      </c>
      <c r="CP18">
        <v>1781.89</v>
      </c>
      <c r="CQ18">
        <v>685</v>
      </c>
      <c r="CR18">
        <v>10454.8</v>
      </c>
      <c r="CS18">
        <v>1791.42</v>
      </c>
      <c r="CT18">
        <v>-9.529999999999999</v>
      </c>
      <c r="DH18">
        <f>$B$11*EG18+$C$11*EH18+$F$11*ES18*(1-EV18)</f>
        <v>0</v>
      </c>
      <c r="DI18">
        <f>DH18*DJ18</f>
        <v>0</v>
      </c>
      <c r="DJ18">
        <f>($B$11*$D$9+$C$11*$D$9+$F$11*((FF18+EX18)/MAX(FF18+EX18+FG18, 0.1)*$I$9+FG18/MAX(FF18+EX18+FG18, 0.1)*$J$9))/($B$11+$C$11+$F$11)</f>
        <v>0</v>
      </c>
      <c r="DK18">
        <f>($B$11*$K$9+$C$11*$K$9+$F$11*((FF18+EX18)/MAX(FF18+EX18+FG18, 0.1)*$P$9+FG18/MAX(FF18+EX18+FG18, 0.1)*$Q$9))/($B$11+$C$11+$F$11)</f>
        <v>0</v>
      </c>
      <c r="DL18">
        <v>6</v>
      </c>
      <c r="DM18">
        <v>0.5</v>
      </c>
      <c r="DN18" t="s">
        <v>430</v>
      </c>
      <c r="DO18">
        <v>2</v>
      </c>
      <c r="DP18" t="b">
        <v>1</v>
      </c>
      <c r="DQ18">
        <v>1697742585.6</v>
      </c>
      <c r="DR18">
        <v>7.460871111111111</v>
      </c>
      <c r="DS18">
        <v>7.40789888888889</v>
      </c>
      <c r="DT18">
        <v>28.48017777777778</v>
      </c>
      <c r="DU18">
        <v>28.19598888888889</v>
      </c>
      <c r="DV18">
        <v>7.648298888888888</v>
      </c>
      <c r="DW18">
        <v>28.48017777777778</v>
      </c>
      <c r="DX18">
        <v>499.8174444444444</v>
      </c>
      <c r="DY18">
        <v>98.45991111111113</v>
      </c>
      <c r="DZ18">
        <v>0.09966338888888888</v>
      </c>
      <c r="EA18">
        <v>30.57114444444445</v>
      </c>
      <c r="EB18">
        <v>30.02695555555556</v>
      </c>
      <c r="EC18">
        <v>999.9000000000001</v>
      </c>
      <c r="ED18">
        <v>0</v>
      </c>
      <c r="EE18">
        <v>0</v>
      </c>
      <c r="EF18">
        <v>10001.95</v>
      </c>
      <c r="EG18">
        <v>0</v>
      </c>
      <c r="EH18">
        <v>280.4482222222222</v>
      </c>
      <c r="EI18">
        <v>0.05297253333333333</v>
      </c>
      <c r="EJ18">
        <v>7.679586666666667</v>
      </c>
      <c r="EK18">
        <v>7.622831111111111</v>
      </c>
      <c r="EL18">
        <v>0.2841987777777777</v>
      </c>
      <c r="EM18">
        <v>7.40789888888889</v>
      </c>
      <c r="EN18">
        <v>28.19598888888889</v>
      </c>
      <c r="EO18">
        <v>2.804155555555556</v>
      </c>
      <c r="EP18">
        <v>2.776174444444444</v>
      </c>
      <c r="EQ18">
        <v>22.90856666666667</v>
      </c>
      <c r="ER18">
        <v>22.74307777777778</v>
      </c>
      <c r="ES18">
        <v>299.9704444444444</v>
      </c>
      <c r="ET18">
        <v>0.8999355555555556</v>
      </c>
      <c r="EU18">
        <v>0.1000642888888889</v>
      </c>
      <c r="EV18">
        <v>0</v>
      </c>
      <c r="EW18">
        <v>1194.481111111111</v>
      </c>
      <c r="EX18">
        <v>4.99916</v>
      </c>
      <c r="EY18">
        <v>4264.433333333332</v>
      </c>
      <c r="EZ18">
        <v>2556.99</v>
      </c>
      <c r="FA18">
        <v>36.937</v>
      </c>
      <c r="FB18">
        <v>40.375</v>
      </c>
      <c r="FC18">
        <v>38.375</v>
      </c>
      <c r="FD18">
        <v>40.187</v>
      </c>
      <c r="FE18">
        <v>39.375</v>
      </c>
      <c r="FF18">
        <v>265.4566666666667</v>
      </c>
      <c r="FG18">
        <v>29.51555555555555</v>
      </c>
      <c r="FH18">
        <v>0</v>
      </c>
      <c r="FI18">
        <v>1813.299999952316</v>
      </c>
      <c r="FJ18">
        <v>0</v>
      </c>
      <c r="FK18">
        <v>1180.9504</v>
      </c>
      <c r="FL18">
        <v>170.1146156419682</v>
      </c>
      <c r="FM18">
        <v>384.2753852427132</v>
      </c>
      <c r="FN18">
        <v>4232.686799999999</v>
      </c>
      <c r="FO18">
        <v>15</v>
      </c>
      <c r="FP18">
        <v>1697740793</v>
      </c>
      <c r="FQ18" t="s">
        <v>431</v>
      </c>
      <c r="FR18">
        <v>1697740793</v>
      </c>
      <c r="FS18">
        <v>0</v>
      </c>
      <c r="FT18">
        <v>7</v>
      </c>
      <c r="FU18">
        <v>-0.032</v>
      </c>
      <c r="FV18">
        <v>0</v>
      </c>
      <c r="FW18">
        <v>0.159</v>
      </c>
      <c r="FX18">
        <v>0</v>
      </c>
      <c r="FY18">
        <v>415</v>
      </c>
      <c r="FZ18">
        <v>0</v>
      </c>
      <c r="GA18">
        <v>0.37</v>
      </c>
      <c r="GB18">
        <v>0</v>
      </c>
      <c r="GC18">
        <v>0.1717600975</v>
      </c>
      <c r="GD18">
        <v>-0.9910371861163226</v>
      </c>
      <c r="GE18">
        <v>0.09976790715371976</v>
      </c>
      <c r="GF18">
        <v>0</v>
      </c>
      <c r="GG18">
        <v>1170.726764705882</v>
      </c>
      <c r="GH18">
        <v>181.9252864719568</v>
      </c>
      <c r="GI18">
        <v>17.88073457508491</v>
      </c>
      <c r="GJ18">
        <v>0</v>
      </c>
      <c r="GK18">
        <v>0</v>
      </c>
      <c r="GL18">
        <v>2</v>
      </c>
      <c r="GM18" t="s">
        <v>432</v>
      </c>
      <c r="GN18">
        <v>3.12782</v>
      </c>
      <c r="GO18">
        <v>2.7634</v>
      </c>
      <c r="GP18">
        <v>0.00214102</v>
      </c>
      <c r="GQ18">
        <v>0.00206057</v>
      </c>
      <c r="GR18">
        <v>0.13117</v>
      </c>
      <c r="GS18">
        <v>0.128317</v>
      </c>
      <c r="GT18">
        <v>30290.1</v>
      </c>
      <c r="GU18">
        <v>32225.9</v>
      </c>
      <c r="GV18">
        <v>30063.7</v>
      </c>
      <c r="GW18">
        <v>33164.9</v>
      </c>
      <c r="GX18">
        <v>37282.6</v>
      </c>
      <c r="GY18">
        <v>44297.8</v>
      </c>
      <c r="GZ18">
        <v>37058.4</v>
      </c>
      <c r="HA18">
        <v>44387.9</v>
      </c>
      <c r="HB18">
        <v>1.9495</v>
      </c>
      <c r="HC18">
        <v>1.98267</v>
      </c>
      <c r="HD18">
        <v>0.0204332</v>
      </c>
      <c r="HE18">
        <v>0</v>
      </c>
      <c r="HF18">
        <v>29.6772</v>
      </c>
      <c r="HG18">
        <v>999.9</v>
      </c>
      <c r="HH18">
        <v>62.8</v>
      </c>
      <c r="HI18">
        <v>33.7</v>
      </c>
      <c r="HJ18">
        <v>33.5159</v>
      </c>
      <c r="HK18">
        <v>62.0718</v>
      </c>
      <c r="HL18">
        <v>30.7332</v>
      </c>
      <c r="HM18">
        <v>1</v>
      </c>
      <c r="HN18">
        <v>0.288262</v>
      </c>
      <c r="HO18">
        <v>1.83492</v>
      </c>
      <c r="HP18">
        <v>20.3063</v>
      </c>
      <c r="HQ18">
        <v>5.19767</v>
      </c>
      <c r="HR18">
        <v>11.8542</v>
      </c>
      <c r="HS18">
        <v>4.98225</v>
      </c>
      <c r="HT18">
        <v>3.26193</v>
      </c>
      <c r="HU18">
        <v>762.5</v>
      </c>
      <c r="HV18">
        <v>4026.5</v>
      </c>
      <c r="HW18">
        <v>6750.7</v>
      </c>
      <c r="HX18">
        <v>39.9</v>
      </c>
      <c r="HY18">
        <v>1.88344</v>
      </c>
      <c r="HZ18">
        <v>1.87943</v>
      </c>
      <c r="IA18">
        <v>1.88151</v>
      </c>
      <c r="IB18">
        <v>1.88004</v>
      </c>
      <c r="IC18">
        <v>1.87821</v>
      </c>
      <c r="ID18">
        <v>1.87787</v>
      </c>
      <c r="IE18">
        <v>1.8797</v>
      </c>
      <c r="IF18">
        <v>1.87637</v>
      </c>
      <c r="IG18">
        <v>0</v>
      </c>
      <c r="IH18">
        <v>0</v>
      </c>
      <c r="II18">
        <v>0</v>
      </c>
      <c r="IJ18">
        <v>0</v>
      </c>
      <c r="IK18" t="s">
        <v>433</v>
      </c>
      <c r="IL18" t="s">
        <v>434</v>
      </c>
      <c r="IM18" t="s">
        <v>435</v>
      </c>
      <c r="IN18" t="s">
        <v>435</v>
      </c>
      <c r="IO18" t="s">
        <v>435</v>
      </c>
      <c r="IP18" t="s">
        <v>435</v>
      </c>
      <c r="IQ18">
        <v>0</v>
      </c>
      <c r="IR18">
        <v>100</v>
      </c>
      <c r="IS18">
        <v>100</v>
      </c>
      <c r="IT18">
        <v>-0.187</v>
      </c>
      <c r="IU18">
        <v>0</v>
      </c>
      <c r="IV18">
        <v>-0.1957176418348122</v>
      </c>
      <c r="IW18">
        <v>0.001085284750954129</v>
      </c>
      <c r="IX18">
        <v>-2.12959365371586E-07</v>
      </c>
      <c r="IY18">
        <v>-7.809812456259381E-11</v>
      </c>
      <c r="IZ18">
        <v>0</v>
      </c>
      <c r="JA18">
        <v>0</v>
      </c>
      <c r="JB18">
        <v>0</v>
      </c>
      <c r="JC18">
        <v>0</v>
      </c>
      <c r="JD18">
        <v>18</v>
      </c>
      <c r="JE18">
        <v>2008</v>
      </c>
      <c r="JF18">
        <v>-1</v>
      </c>
      <c r="JG18">
        <v>-1</v>
      </c>
      <c r="JH18">
        <v>29.9</v>
      </c>
      <c r="JI18">
        <v>28295709.8</v>
      </c>
      <c r="JJ18">
        <v>0.0292969</v>
      </c>
      <c r="JK18">
        <v>4.99512</v>
      </c>
      <c r="JL18">
        <v>1.54541</v>
      </c>
      <c r="JM18">
        <v>2.33398</v>
      </c>
      <c r="JN18">
        <v>1.5918</v>
      </c>
      <c r="JO18">
        <v>2.44995</v>
      </c>
      <c r="JP18">
        <v>38.9445</v>
      </c>
      <c r="JQ18">
        <v>15.3141</v>
      </c>
      <c r="JR18">
        <v>18</v>
      </c>
      <c r="JS18">
        <v>507.258</v>
      </c>
      <c r="JT18">
        <v>498.742</v>
      </c>
      <c r="JU18">
        <v>28.2969</v>
      </c>
      <c r="JV18">
        <v>31.0535</v>
      </c>
      <c r="JW18">
        <v>29.9991</v>
      </c>
      <c r="JX18">
        <v>31.0451</v>
      </c>
      <c r="JY18">
        <v>30.9824</v>
      </c>
      <c r="JZ18">
        <v>0.59799</v>
      </c>
      <c r="KA18">
        <v>26.4295</v>
      </c>
      <c r="KB18">
        <v>62.1557</v>
      </c>
      <c r="KC18">
        <v>28.3238</v>
      </c>
      <c r="KD18">
        <v>30.0928</v>
      </c>
      <c r="KE18">
        <v>27.8245</v>
      </c>
      <c r="KF18">
        <v>101.251</v>
      </c>
      <c r="KG18">
        <v>100.749</v>
      </c>
    </row>
    <row r="19" spans="1:293">
      <c r="A19">
        <v>3</v>
      </c>
      <c r="B19">
        <v>1697742593.1</v>
      </c>
      <c r="C19">
        <v>10</v>
      </c>
      <c r="D19" t="s">
        <v>438</v>
      </c>
      <c r="E19" t="s">
        <v>439</v>
      </c>
      <c r="F19">
        <v>5</v>
      </c>
      <c r="G19" t="s">
        <v>427</v>
      </c>
      <c r="H19" t="s">
        <v>428</v>
      </c>
      <c r="I19">
        <v>1697742590.3</v>
      </c>
      <c r="J19">
        <f>(K19)/1000</f>
        <v>0</v>
      </c>
      <c r="K19">
        <f>IF(DP19, AN19, AH19)</f>
        <v>0</v>
      </c>
      <c r="L19">
        <f>IF(DP19, AI19, AG19)</f>
        <v>0</v>
      </c>
      <c r="M19">
        <f>DR19 - IF(AU19&gt;1, L19*DL19*100.0/(AW19*EF19), 0)</f>
        <v>0</v>
      </c>
      <c r="N19">
        <f>((T19-J19/2)*M19-L19)/(T19+J19/2)</f>
        <v>0</v>
      </c>
      <c r="O19">
        <f>N19*(DY19+DZ19)/1000.0</f>
        <v>0</v>
      </c>
      <c r="P19">
        <f>(DR19 - IF(AU19&gt;1, L19*DL19*100.0/(AW19*EF19), 0))*(DY19+DZ19)/1000.0</f>
        <v>0</v>
      </c>
      <c r="Q19">
        <f>2.0/((1/S19-1/R19)+SIGN(S19)*SQRT((1/S19-1/R19)*(1/S19-1/R19) + 4*DM19/((DM19+1)*(DM19+1))*(2*1/S19*1/R19-1/R19*1/R19)))</f>
        <v>0</v>
      </c>
      <c r="R19">
        <f>IF(LEFT(DN19,1)&lt;&gt;"0",IF(LEFT(DN19,1)="1",3.0,DO19),$D$5+$E$5*(EF19*DY19/($K$5*1000))+$F$5*(EF19*DY19/($K$5*1000))*MAX(MIN(DL19,$J$5),$I$5)*MAX(MIN(DL19,$J$5),$I$5)+$G$5*MAX(MIN(DL19,$J$5),$I$5)*(EF19*DY19/($K$5*1000))+$H$5*(EF19*DY19/($K$5*1000))*(EF19*DY19/($K$5*1000)))</f>
        <v>0</v>
      </c>
      <c r="S19">
        <f>J19*(1000-(1000*0.61365*exp(17.502*W19/(240.97+W19))/(DY19+DZ19)+DT19)/2)/(1000*0.61365*exp(17.502*W19/(240.97+W19))/(DY19+DZ19)-DT19)</f>
        <v>0</v>
      </c>
      <c r="T19">
        <f>1/((DM19+1)/(Q19/1.6)+1/(R19/1.37)) + DM19/((DM19+1)/(Q19/1.6) + DM19/(R19/1.37))</f>
        <v>0</v>
      </c>
      <c r="U19">
        <f>(DH19*DK19)</f>
        <v>0</v>
      </c>
      <c r="V19">
        <f>(EA19+(U19+2*0.95*5.67E-8*(((EA19+$B$7)+273)^4-(EA19+273)^4)-44100*J19)/(1.84*29.3*R19+8*0.95*5.67E-8*(EA19+273)^3))</f>
        <v>0</v>
      </c>
      <c r="W19">
        <f>($C$7*EB19+$D$7*EC19+$E$7*V19)</f>
        <v>0</v>
      </c>
      <c r="X19">
        <f>0.61365*exp(17.502*W19/(240.97+W19))</f>
        <v>0</v>
      </c>
      <c r="Y19">
        <f>(Z19/AA19*100)</f>
        <v>0</v>
      </c>
      <c r="Z19">
        <f>DT19*(DY19+DZ19)/1000</f>
        <v>0</v>
      </c>
      <c r="AA19">
        <f>0.61365*exp(17.502*EA19/(240.97+EA19))</f>
        <v>0</v>
      </c>
      <c r="AB19">
        <f>(X19-DT19*(DY19+DZ19)/1000)</f>
        <v>0</v>
      </c>
      <c r="AC19">
        <f>(-J19*44100)</f>
        <v>0</v>
      </c>
      <c r="AD19">
        <f>2*29.3*R19*0.92*(EA19-W19)</f>
        <v>0</v>
      </c>
      <c r="AE19">
        <f>2*0.95*5.67E-8*(((EA19+$B$7)+273)^4-(W19+273)^4)</f>
        <v>0</v>
      </c>
      <c r="AF19">
        <f>U19+AE19+AC19+AD19</f>
        <v>0</v>
      </c>
      <c r="AG19">
        <f>DX19*AU19*(DS19-DR19*(1000-AU19*DU19)/(1000-AU19*DT19))/(100*DL19)</f>
        <v>0</v>
      </c>
      <c r="AH19">
        <f>1000*DX19*AU19*(DT19-DU19)/(100*DL19*(1000-AU19*DT19))</f>
        <v>0</v>
      </c>
      <c r="AI19">
        <f>(AJ19 - AK19 - DY19*1E3/(8.314*(EA19+273.15)) * AM19/DX19 * AL19) * DX19/(100*DL19) * (1000 - DU19)/1000</f>
        <v>0</v>
      </c>
      <c r="AJ19">
        <v>7.609175794437273</v>
      </c>
      <c r="AK19">
        <v>7.665409757575759</v>
      </c>
      <c r="AL19">
        <v>0.0005757562356856047</v>
      </c>
      <c r="AM19">
        <v>66.57056802044264</v>
      </c>
      <c r="AN19">
        <f>(AP19 - AO19 + DY19*1E3/(8.314*(EA19+273.15)) * AR19/DX19 * AQ19) * DX19/(100*DL19) * 1000/(1000 - AP19)</f>
        <v>0</v>
      </c>
      <c r="AO19">
        <v>27.99293750624574</v>
      </c>
      <c r="AP19">
        <v>28.3977818181818</v>
      </c>
      <c r="AQ19">
        <v>-0.01165966616617802</v>
      </c>
      <c r="AR19">
        <v>77.99991193535263</v>
      </c>
      <c r="AS19">
        <v>0</v>
      </c>
      <c r="AT19">
        <v>0</v>
      </c>
      <c r="AU19">
        <f>IF(AS19*$H$13&gt;=AW19,1.0,(AW19/(AW19-AS19*$H$13)))</f>
        <v>0</v>
      </c>
      <c r="AV19">
        <f>(AU19-1)*100</f>
        <v>0</v>
      </c>
      <c r="AW19">
        <f>MAX(0,($B$13+$C$13*EF19)/(1+$D$13*EF19)*DY19/(EA19+273)*$E$13)</f>
        <v>0</v>
      </c>
      <c r="AX19" t="s">
        <v>429</v>
      </c>
      <c r="AY19" t="s">
        <v>429</v>
      </c>
      <c r="AZ19">
        <v>0</v>
      </c>
      <c r="BA19">
        <v>0</v>
      </c>
      <c r="BB19">
        <f>1-AZ19/BA19</f>
        <v>0</v>
      </c>
      <c r="BC19">
        <v>0</v>
      </c>
      <c r="BD19" t="s">
        <v>429</v>
      </c>
      <c r="BE19" t="s">
        <v>429</v>
      </c>
      <c r="BF19">
        <v>0</v>
      </c>
      <c r="BG19">
        <v>0</v>
      </c>
      <c r="BH19">
        <f>1-BF19/BG19</f>
        <v>0</v>
      </c>
      <c r="BI19">
        <v>0.5</v>
      </c>
      <c r="BJ19">
        <f>DI19</f>
        <v>0</v>
      </c>
      <c r="BK19">
        <f>L19</f>
        <v>0</v>
      </c>
      <c r="BL19">
        <f>BH19*BI19*BJ19</f>
        <v>0</v>
      </c>
      <c r="BM19">
        <f>(BK19-BC19)/BJ19</f>
        <v>0</v>
      </c>
      <c r="BN19">
        <f>(BA19-BG19)/BG19</f>
        <v>0</v>
      </c>
      <c r="BO19">
        <f>AZ19/(BB19+AZ19/BG19)</f>
        <v>0</v>
      </c>
      <c r="BP19" t="s">
        <v>429</v>
      </c>
      <c r="BQ19">
        <v>0</v>
      </c>
      <c r="BR19">
        <f>IF(BQ19&lt;&gt;0, BQ19, BO19)</f>
        <v>0</v>
      </c>
      <c r="BS19">
        <f>1-BR19/BG19</f>
        <v>0</v>
      </c>
      <c r="BT19">
        <f>(BG19-BF19)/(BG19-BR19)</f>
        <v>0</v>
      </c>
      <c r="BU19">
        <f>(BA19-BG19)/(BA19-BR19)</f>
        <v>0</v>
      </c>
      <c r="BV19">
        <f>(BG19-BF19)/(BG19-AZ19)</f>
        <v>0</v>
      </c>
      <c r="BW19">
        <f>(BA19-BG19)/(BA19-AZ19)</f>
        <v>0</v>
      </c>
      <c r="BX19">
        <f>(BT19*BR19/BF19)</f>
        <v>0</v>
      </c>
      <c r="BY19">
        <f>(1-BX19)</f>
        <v>0</v>
      </c>
      <c r="BZ19">
        <v>1254</v>
      </c>
      <c r="CA19">
        <v>290.0000000000001</v>
      </c>
      <c r="CB19">
        <v>1794.22</v>
      </c>
      <c r="CC19">
        <v>145</v>
      </c>
      <c r="CD19">
        <v>10489.1</v>
      </c>
      <c r="CE19">
        <v>1791.54</v>
      </c>
      <c r="CF19">
        <v>2.68</v>
      </c>
      <c r="CG19">
        <v>300.0000000000001</v>
      </c>
      <c r="CH19">
        <v>24</v>
      </c>
      <c r="CI19">
        <v>1830.069211033827</v>
      </c>
      <c r="CJ19">
        <v>2.659560471730547</v>
      </c>
      <c r="CK19">
        <v>-40.40927745103821</v>
      </c>
      <c r="CL19">
        <v>2.423317042066543</v>
      </c>
      <c r="CM19">
        <v>0.9085152786405289</v>
      </c>
      <c r="CN19">
        <v>-0.008400608898776423</v>
      </c>
      <c r="CO19">
        <v>289.9999999999999</v>
      </c>
      <c r="CP19">
        <v>1781.89</v>
      </c>
      <c r="CQ19">
        <v>685</v>
      </c>
      <c r="CR19">
        <v>10454.8</v>
      </c>
      <c r="CS19">
        <v>1791.42</v>
      </c>
      <c r="CT19">
        <v>-9.529999999999999</v>
      </c>
      <c r="DH19">
        <f>$B$11*EG19+$C$11*EH19+$F$11*ES19*(1-EV19)</f>
        <v>0</v>
      </c>
      <c r="DI19">
        <f>DH19*DJ19</f>
        <v>0</v>
      </c>
      <c r="DJ19">
        <f>($B$11*$D$9+$C$11*$D$9+$F$11*((FF19+EX19)/MAX(FF19+EX19+FG19, 0.1)*$I$9+FG19/MAX(FF19+EX19+FG19, 0.1)*$J$9))/($B$11+$C$11+$F$11)</f>
        <v>0</v>
      </c>
      <c r="DK19">
        <f>($B$11*$K$9+$C$11*$K$9+$F$11*((FF19+EX19)/MAX(FF19+EX19+FG19, 0.1)*$P$9+FG19/MAX(FF19+EX19+FG19, 0.1)*$Q$9))/($B$11+$C$11+$F$11)</f>
        <v>0</v>
      </c>
      <c r="DL19">
        <v>6</v>
      </c>
      <c r="DM19">
        <v>0.5</v>
      </c>
      <c r="DN19" t="s">
        <v>430</v>
      </c>
      <c r="DO19">
        <v>2</v>
      </c>
      <c r="DP19" t="b">
        <v>1</v>
      </c>
      <c r="DQ19">
        <v>1697742590.3</v>
      </c>
      <c r="DR19">
        <v>7.446115000000001</v>
      </c>
      <c r="DS19">
        <v>7.394924</v>
      </c>
      <c r="DT19">
        <v>28.44414</v>
      </c>
      <c r="DU19">
        <v>27.98446</v>
      </c>
      <c r="DV19">
        <v>7.63356</v>
      </c>
      <c r="DW19">
        <v>28.44414</v>
      </c>
      <c r="DX19">
        <v>500.0234</v>
      </c>
      <c r="DY19">
        <v>98.45813999999999</v>
      </c>
      <c r="DZ19">
        <v>0.10007621</v>
      </c>
      <c r="EA19">
        <v>30.52668</v>
      </c>
      <c r="EB19">
        <v>29.98739</v>
      </c>
      <c r="EC19">
        <v>999.9</v>
      </c>
      <c r="ED19">
        <v>0</v>
      </c>
      <c r="EE19">
        <v>0</v>
      </c>
      <c r="EF19">
        <v>10015.37</v>
      </c>
      <c r="EG19">
        <v>0</v>
      </c>
      <c r="EH19">
        <v>278.3334</v>
      </c>
      <c r="EI19">
        <v>0.05119070999999999</v>
      </c>
      <c r="EJ19">
        <v>7.664114000000001</v>
      </c>
      <c r="EK19">
        <v>7.607824000000001</v>
      </c>
      <c r="EL19">
        <v>0.4596872</v>
      </c>
      <c r="EM19">
        <v>7.394924</v>
      </c>
      <c r="EN19">
        <v>27.98446</v>
      </c>
      <c r="EO19">
        <v>2.800557</v>
      </c>
      <c r="EP19">
        <v>2.7553</v>
      </c>
      <c r="EQ19">
        <v>22.88738</v>
      </c>
      <c r="ER19">
        <v>22.61861</v>
      </c>
      <c r="ES19">
        <v>300.0311</v>
      </c>
      <c r="ET19">
        <v>0.899966</v>
      </c>
      <c r="EU19">
        <v>0.10003388</v>
      </c>
      <c r="EV19">
        <v>0</v>
      </c>
      <c r="EW19">
        <v>1206.481</v>
      </c>
      <c r="EX19">
        <v>4.999160000000001</v>
      </c>
      <c r="EY19">
        <v>4292.587</v>
      </c>
      <c r="EZ19">
        <v>2557.539</v>
      </c>
      <c r="FA19">
        <v>36.937</v>
      </c>
      <c r="FB19">
        <v>40.375</v>
      </c>
      <c r="FC19">
        <v>38.375</v>
      </c>
      <c r="FD19">
        <v>40.187</v>
      </c>
      <c r="FE19">
        <v>39.375</v>
      </c>
      <c r="FF19">
        <v>265.519</v>
      </c>
      <c r="FG19">
        <v>29.51199999999999</v>
      </c>
      <c r="FH19">
        <v>0</v>
      </c>
      <c r="FI19">
        <v>1818.700000047684</v>
      </c>
      <c r="FJ19">
        <v>0</v>
      </c>
      <c r="FK19">
        <v>1194.764615384615</v>
      </c>
      <c r="FL19">
        <v>157.7148715869282</v>
      </c>
      <c r="FM19">
        <v>378.9719654257961</v>
      </c>
      <c r="FN19">
        <v>4265.070384615385</v>
      </c>
      <c r="FO19">
        <v>15</v>
      </c>
      <c r="FP19">
        <v>1697740793</v>
      </c>
      <c r="FQ19" t="s">
        <v>431</v>
      </c>
      <c r="FR19">
        <v>1697740793</v>
      </c>
      <c r="FS19">
        <v>0</v>
      </c>
      <c r="FT19">
        <v>7</v>
      </c>
      <c r="FU19">
        <v>-0.032</v>
      </c>
      <c r="FV19">
        <v>0</v>
      </c>
      <c r="FW19">
        <v>0.159</v>
      </c>
      <c r="FX19">
        <v>0</v>
      </c>
      <c r="FY19">
        <v>415</v>
      </c>
      <c r="FZ19">
        <v>0</v>
      </c>
      <c r="GA19">
        <v>0.37</v>
      </c>
      <c r="GB19">
        <v>0</v>
      </c>
      <c r="GC19">
        <v>0.1158274073170732</v>
      </c>
      <c r="GD19">
        <v>-0.6355805226480835</v>
      </c>
      <c r="GE19">
        <v>0.06901138651377647</v>
      </c>
      <c r="GF19">
        <v>0</v>
      </c>
      <c r="GG19">
        <v>1184.761764705882</v>
      </c>
      <c r="GH19">
        <v>167.1844156021488</v>
      </c>
      <c r="GI19">
        <v>16.42766810106518</v>
      </c>
      <c r="GJ19">
        <v>0</v>
      </c>
      <c r="GK19">
        <v>0</v>
      </c>
      <c r="GL19">
        <v>2</v>
      </c>
      <c r="GM19" t="s">
        <v>432</v>
      </c>
      <c r="GN19">
        <v>3.128</v>
      </c>
      <c r="GO19">
        <v>2.76339</v>
      </c>
      <c r="GP19">
        <v>0.00214201</v>
      </c>
      <c r="GQ19">
        <v>0.00206542</v>
      </c>
      <c r="GR19">
        <v>0.130896</v>
      </c>
      <c r="GS19">
        <v>0.127529</v>
      </c>
      <c r="GT19">
        <v>30290.3</v>
      </c>
      <c r="GU19">
        <v>32226.1</v>
      </c>
      <c r="GV19">
        <v>30063.9</v>
      </c>
      <c r="GW19">
        <v>33165.4</v>
      </c>
      <c r="GX19">
        <v>37294.7</v>
      </c>
      <c r="GY19">
        <v>44338.9</v>
      </c>
      <c r="GZ19">
        <v>37058.6</v>
      </c>
      <c r="HA19">
        <v>44388.6</v>
      </c>
      <c r="HB19">
        <v>1.9503</v>
      </c>
      <c r="HC19">
        <v>1.9824</v>
      </c>
      <c r="HD19">
        <v>0.0187755</v>
      </c>
      <c r="HE19">
        <v>0</v>
      </c>
      <c r="HF19">
        <v>29.6532</v>
      </c>
      <c r="HG19">
        <v>999.9</v>
      </c>
      <c r="HH19">
        <v>62.8</v>
      </c>
      <c r="HI19">
        <v>33.7</v>
      </c>
      <c r="HJ19">
        <v>33.514</v>
      </c>
      <c r="HK19">
        <v>61.9018</v>
      </c>
      <c r="HL19">
        <v>30.8093</v>
      </c>
      <c r="HM19">
        <v>1</v>
      </c>
      <c r="HN19">
        <v>0.287276</v>
      </c>
      <c r="HO19">
        <v>1.5982</v>
      </c>
      <c r="HP19">
        <v>20.3087</v>
      </c>
      <c r="HQ19">
        <v>5.19962</v>
      </c>
      <c r="HR19">
        <v>11.8542</v>
      </c>
      <c r="HS19">
        <v>4.983</v>
      </c>
      <c r="HT19">
        <v>3.26235</v>
      </c>
      <c r="HU19">
        <v>762.5</v>
      </c>
      <c r="HV19">
        <v>4026.5</v>
      </c>
      <c r="HW19">
        <v>6750.7</v>
      </c>
      <c r="HX19">
        <v>39.9</v>
      </c>
      <c r="HY19">
        <v>1.88339</v>
      </c>
      <c r="HZ19">
        <v>1.87942</v>
      </c>
      <c r="IA19">
        <v>1.88144</v>
      </c>
      <c r="IB19">
        <v>1.88002</v>
      </c>
      <c r="IC19">
        <v>1.8782</v>
      </c>
      <c r="ID19">
        <v>1.87782</v>
      </c>
      <c r="IE19">
        <v>1.87966</v>
      </c>
      <c r="IF19">
        <v>1.87633</v>
      </c>
      <c r="IG19">
        <v>0</v>
      </c>
      <c r="IH19">
        <v>0</v>
      </c>
      <c r="II19">
        <v>0</v>
      </c>
      <c r="IJ19">
        <v>0</v>
      </c>
      <c r="IK19" t="s">
        <v>433</v>
      </c>
      <c r="IL19" t="s">
        <v>434</v>
      </c>
      <c r="IM19" t="s">
        <v>435</v>
      </c>
      <c r="IN19" t="s">
        <v>435</v>
      </c>
      <c r="IO19" t="s">
        <v>435</v>
      </c>
      <c r="IP19" t="s">
        <v>435</v>
      </c>
      <c r="IQ19">
        <v>0</v>
      </c>
      <c r="IR19">
        <v>100</v>
      </c>
      <c r="IS19">
        <v>100</v>
      </c>
      <c r="IT19">
        <v>-0.187</v>
      </c>
      <c r="IU19">
        <v>0</v>
      </c>
      <c r="IV19">
        <v>-0.1957176418348122</v>
      </c>
      <c r="IW19">
        <v>0.001085284750954129</v>
      </c>
      <c r="IX19">
        <v>-2.12959365371586E-07</v>
      </c>
      <c r="IY19">
        <v>-7.809812456259381E-11</v>
      </c>
      <c r="IZ19">
        <v>0</v>
      </c>
      <c r="JA19">
        <v>0</v>
      </c>
      <c r="JB19">
        <v>0</v>
      </c>
      <c r="JC19">
        <v>0</v>
      </c>
      <c r="JD19">
        <v>18</v>
      </c>
      <c r="JE19">
        <v>2008</v>
      </c>
      <c r="JF19">
        <v>-1</v>
      </c>
      <c r="JG19">
        <v>-1</v>
      </c>
      <c r="JH19">
        <v>30</v>
      </c>
      <c r="JI19">
        <v>28295709.9</v>
      </c>
      <c r="JJ19">
        <v>0.09643549999999999</v>
      </c>
      <c r="JK19">
        <v>2.72705</v>
      </c>
      <c r="JL19">
        <v>1.54541</v>
      </c>
      <c r="JM19">
        <v>2.33398</v>
      </c>
      <c r="JN19">
        <v>1.5918</v>
      </c>
      <c r="JO19">
        <v>2.41455</v>
      </c>
      <c r="JP19">
        <v>38.9445</v>
      </c>
      <c r="JQ19">
        <v>15.3141</v>
      </c>
      <c r="JR19">
        <v>18</v>
      </c>
      <c r="JS19">
        <v>507.741</v>
      </c>
      <c r="JT19">
        <v>498.522</v>
      </c>
      <c r="JU19">
        <v>28.2717</v>
      </c>
      <c r="JV19">
        <v>31.0535</v>
      </c>
      <c r="JW19">
        <v>29.9991</v>
      </c>
      <c r="JX19">
        <v>31.0426</v>
      </c>
      <c r="JY19">
        <v>30.9777</v>
      </c>
      <c r="JZ19">
        <v>2.15171</v>
      </c>
      <c r="KA19">
        <v>26.4295</v>
      </c>
      <c r="KB19">
        <v>62.1557</v>
      </c>
      <c r="KC19">
        <v>28.3224</v>
      </c>
      <c r="KD19">
        <v>50.2798</v>
      </c>
      <c r="KE19">
        <v>27.6886</v>
      </c>
      <c r="KF19">
        <v>101.252</v>
      </c>
      <c r="KG19">
        <v>100.751</v>
      </c>
    </row>
    <row r="20" spans="1:293">
      <c r="A20">
        <v>4</v>
      </c>
      <c r="B20">
        <v>1697742598.1</v>
      </c>
      <c r="C20">
        <v>15</v>
      </c>
      <c r="D20" t="s">
        <v>440</v>
      </c>
      <c r="E20" t="s">
        <v>441</v>
      </c>
      <c r="F20">
        <v>5</v>
      </c>
      <c r="G20" t="s">
        <v>427</v>
      </c>
      <c r="H20" t="s">
        <v>428</v>
      </c>
      <c r="I20">
        <v>1697742595.6</v>
      </c>
      <c r="J20">
        <f>(K20)/1000</f>
        <v>0</v>
      </c>
      <c r="K20">
        <f>IF(DP20, AN20, AH20)</f>
        <v>0</v>
      </c>
      <c r="L20">
        <f>IF(DP20, AI20, AG20)</f>
        <v>0</v>
      </c>
      <c r="M20">
        <f>DR20 - IF(AU20&gt;1, L20*DL20*100.0/(AW20*EF20), 0)</f>
        <v>0</v>
      </c>
      <c r="N20">
        <f>((T20-J20/2)*M20-L20)/(T20+J20/2)</f>
        <v>0</v>
      </c>
      <c r="O20">
        <f>N20*(DY20+DZ20)/1000.0</f>
        <v>0</v>
      </c>
      <c r="P20">
        <f>(DR20 - IF(AU20&gt;1, L20*DL20*100.0/(AW20*EF20), 0))*(DY20+DZ20)/1000.0</f>
        <v>0</v>
      </c>
      <c r="Q20">
        <f>2.0/((1/S20-1/R20)+SIGN(S20)*SQRT((1/S20-1/R20)*(1/S20-1/R20) + 4*DM20/((DM20+1)*(DM20+1))*(2*1/S20*1/R20-1/R20*1/R20)))</f>
        <v>0</v>
      </c>
      <c r="R20">
        <f>IF(LEFT(DN20,1)&lt;&gt;"0",IF(LEFT(DN20,1)="1",3.0,DO20),$D$5+$E$5*(EF20*DY20/($K$5*1000))+$F$5*(EF20*DY20/($K$5*1000))*MAX(MIN(DL20,$J$5),$I$5)*MAX(MIN(DL20,$J$5),$I$5)+$G$5*MAX(MIN(DL20,$J$5),$I$5)*(EF20*DY20/($K$5*1000))+$H$5*(EF20*DY20/($K$5*1000))*(EF20*DY20/($K$5*1000)))</f>
        <v>0</v>
      </c>
      <c r="S20">
        <f>J20*(1000-(1000*0.61365*exp(17.502*W20/(240.97+W20))/(DY20+DZ20)+DT20)/2)/(1000*0.61365*exp(17.502*W20/(240.97+W20))/(DY20+DZ20)-DT20)</f>
        <v>0</v>
      </c>
      <c r="T20">
        <f>1/((DM20+1)/(Q20/1.6)+1/(R20/1.37)) + DM20/((DM20+1)/(Q20/1.6) + DM20/(R20/1.37))</f>
        <v>0</v>
      </c>
      <c r="U20">
        <f>(DH20*DK20)</f>
        <v>0</v>
      </c>
      <c r="V20">
        <f>(EA20+(U20+2*0.95*5.67E-8*(((EA20+$B$7)+273)^4-(EA20+273)^4)-44100*J20)/(1.84*29.3*R20+8*0.95*5.67E-8*(EA20+273)^3))</f>
        <v>0</v>
      </c>
      <c r="W20">
        <f>($C$7*EB20+$D$7*EC20+$E$7*V20)</f>
        <v>0</v>
      </c>
      <c r="X20">
        <f>0.61365*exp(17.502*W20/(240.97+W20))</f>
        <v>0</v>
      </c>
      <c r="Y20">
        <f>(Z20/AA20*100)</f>
        <v>0</v>
      </c>
      <c r="Z20">
        <f>DT20*(DY20+DZ20)/1000</f>
        <v>0</v>
      </c>
      <c r="AA20">
        <f>0.61365*exp(17.502*EA20/(240.97+EA20))</f>
        <v>0</v>
      </c>
      <c r="AB20">
        <f>(X20-DT20*(DY20+DZ20)/1000)</f>
        <v>0</v>
      </c>
      <c r="AC20">
        <f>(-J20*44100)</f>
        <v>0</v>
      </c>
      <c r="AD20">
        <f>2*29.3*R20*0.92*(EA20-W20)</f>
        <v>0</v>
      </c>
      <c r="AE20">
        <f>2*0.95*5.67E-8*(((EA20+$B$7)+273)^4-(W20+273)^4)</f>
        <v>0</v>
      </c>
      <c r="AF20">
        <f>U20+AE20+AC20+AD20</f>
        <v>0</v>
      </c>
      <c r="AG20">
        <f>DX20*AU20*(DS20-DR20*(1000-AU20*DU20)/(1000-AU20*DT20))/(100*DL20)</f>
        <v>0</v>
      </c>
      <c r="AH20">
        <f>1000*DX20*AU20*(DT20-DU20)/(100*DL20*(1000-AU20*DT20))</f>
        <v>0</v>
      </c>
      <c r="AI20">
        <f>(AJ20 - AK20 - DY20*1E3/(8.314*(EA20+273.15)) * AM20/DX20 * AL20) * DX20/(100*DL20) * (1000 - DU20)/1000</f>
        <v>0</v>
      </c>
      <c r="AJ20">
        <v>7.570330678950492</v>
      </c>
      <c r="AK20">
        <v>7.620286363636361</v>
      </c>
      <c r="AL20">
        <v>-0.001415306048067732</v>
      </c>
      <c r="AM20">
        <v>66.57056802044264</v>
      </c>
      <c r="AN20">
        <f>(AP20 - AO20 + DY20*1E3/(8.314*(EA20+273.15)) * AR20/DX20 * AQ20) * DX20/(100*DL20) * 1000/(1000 - AP20)</f>
        <v>0</v>
      </c>
      <c r="AO20">
        <v>27.86722961510752</v>
      </c>
      <c r="AP20">
        <v>28.30148848484847</v>
      </c>
      <c r="AQ20">
        <v>-0.02091882373583698</v>
      </c>
      <c r="AR20">
        <v>77.99991193535263</v>
      </c>
      <c r="AS20">
        <v>0</v>
      </c>
      <c r="AT20">
        <v>0</v>
      </c>
      <c r="AU20">
        <f>IF(AS20*$H$13&gt;=AW20,1.0,(AW20/(AW20-AS20*$H$13)))</f>
        <v>0</v>
      </c>
      <c r="AV20">
        <f>(AU20-1)*100</f>
        <v>0</v>
      </c>
      <c r="AW20">
        <f>MAX(0,($B$13+$C$13*EF20)/(1+$D$13*EF20)*DY20/(EA20+273)*$E$13)</f>
        <v>0</v>
      </c>
      <c r="AX20" t="s">
        <v>429</v>
      </c>
      <c r="AY20" t="s">
        <v>429</v>
      </c>
      <c r="AZ20">
        <v>0</v>
      </c>
      <c r="BA20">
        <v>0</v>
      </c>
      <c r="BB20">
        <f>1-AZ20/BA20</f>
        <v>0</v>
      </c>
      <c r="BC20">
        <v>0</v>
      </c>
      <c r="BD20" t="s">
        <v>429</v>
      </c>
      <c r="BE20" t="s">
        <v>429</v>
      </c>
      <c r="BF20">
        <v>0</v>
      </c>
      <c r="BG20">
        <v>0</v>
      </c>
      <c r="BH20">
        <f>1-BF20/BG20</f>
        <v>0</v>
      </c>
      <c r="BI20">
        <v>0.5</v>
      </c>
      <c r="BJ20">
        <f>DI20</f>
        <v>0</v>
      </c>
      <c r="BK20">
        <f>L20</f>
        <v>0</v>
      </c>
      <c r="BL20">
        <f>BH20*BI20*BJ20</f>
        <v>0</v>
      </c>
      <c r="BM20">
        <f>(BK20-BC20)/BJ20</f>
        <v>0</v>
      </c>
      <c r="BN20">
        <f>(BA20-BG20)/BG20</f>
        <v>0</v>
      </c>
      <c r="BO20">
        <f>AZ20/(BB20+AZ20/BG20)</f>
        <v>0</v>
      </c>
      <c r="BP20" t="s">
        <v>429</v>
      </c>
      <c r="BQ20">
        <v>0</v>
      </c>
      <c r="BR20">
        <f>IF(BQ20&lt;&gt;0, BQ20, BO20)</f>
        <v>0</v>
      </c>
      <c r="BS20">
        <f>1-BR20/BG20</f>
        <v>0</v>
      </c>
      <c r="BT20">
        <f>(BG20-BF20)/(BG20-BR20)</f>
        <v>0</v>
      </c>
      <c r="BU20">
        <f>(BA20-BG20)/(BA20-BR20)</f>
        <v>0</v>
      </c>
      <c r="BV20">
        <f>(BG20-BF20)/(BG20-AZ20)</f>
        <v>0</v>
      </c>
      <c r="BW20">
        <f>(BA20-BG20)/(BA20-AZ20)</f>
        <v>0</v>
      </c>
      <c r="BX20">
        <f>(BT20*BR20/BF20)</f>
        <v>0</v>
      </c>
      <c r="BY20">
        <f>(1-BX20)</f>
        <v>0</v>
      </c>
      <c r="BZ20">
        <v>1254</v>
      </c>
      <c r="CA20">
        <v>290.0000000000001</v>
      </c>
      <c r="CB20">
        <v>1794.22</v>
      </c>
      <c r="CC20">
        <v>145</v>
      </c>
      <c r="CD20">
        <v>10489.1</v>
      </c>
      <c r="CE20">
        <v>1791.54</v>
      </c>
      <c r="CF20">
        <v>2.68</v>
      </c>
      <c r="CG20">
        <v>300.0000000000001</v>
      </c>
      <c r="CH20">
        <v>24</v>
      </c>
      <c r="CI20">
        <v>1830.069211033827</v>
      </c>
      <c r="CJ20">
        <v>2.659560471730547</v>
      </c>
      <c r="CK20">
        <v>-40.40927745103821</v>
      </c>
      <c r="CL20">
        <v>2.423317042066543</v>
      </c>
      <c r="CM20">
        <v>0.9085152786405289</v>
      </c>
      <c r="CN20">
        <v>-0.008400608898776423</v>
      </c>
      <c r="CO20">
        <v>289.9999999999999</v>
      </c>
      <c r="CP20">
        <v>1781.89</v>
      </c>
      <c r="CQ20">
        <v>685</v>
      </c>
      <c r="CR20">
        <v>10454.8</v>
      </c>
      <c r="CS20">
        <v>1791.42</v>
      </c>
      <c r="CT20">
        <v>-9.529999999999999</v>
      </c>
      <c r="DH20">
        <f>$B$11*EG20+$C$11*EH20+$F$11*ES20*(1-EV20)</f>
        <v>0</v>
      </c>
      <c r="DI20">
        <f>DH20*DJ20</f>
        <v>0</v>
      </c>
      <c r="DJ20">
        <f>($B$11*$D$9+$C$11*$D$9+$F$11*((FF20+EX20)/MAX(FF20+EX20+FG20, 0.1)*$I$9+FG20/MAX(FF20+EX20+FG20, 0.1)*$J$9))/($B$11+$C$11+$F$11)</f>
        <v>0</v>
      </c>
      <c r="DK20">
        <f>($B$11*$K$9+$C$11*$K$9+$F$11*((FF20+EX20)/MAX(FF20+EX20+FG20, 0.1)*$P$9+FG20/MAX(FF20+EX20+FG20, 0.1)*$Q$9))/($B$11+$C$11+$F$11)</f>
        <v>0</v>
      </c>
      <c r="DL20">
        <v>6</v>
      </c>
      <c r="DM20">
        <v>0.5</v>
      </c>
      <c r="DN20" t="s">
        <v>430</v>
      </c>
      <c r="DO20">
        <v>2</v>
      </c>
      <c r="DP20" t="b">
        <v>1</v>
      </c>
      <c r="DQ20">
        <v>1697742595.6</v>
      </c>
      <c r="DR20">
        <v>7.415802222222222</v>
      </c>
      <c r="DS20">
        <v>7.365500000000001</v>
      </c>
      <c r="DT20">
        <v>28.33506666666666</v>
      </c>
      <c r="DU20">
        <v>27.85998888888889</v>
      </c>
      <c r="DV20">
        <v>7.60328</v>
      </c>
      <c r="DW20">
        <v>28.33506666666666</v>
      </c>
      <c r="DX20">
        <v>499.9433333333333</v>
      </c>
      <c r="DY20">
        <v>98.45917777777778</v>
      </c>
      <c r="DZ20">
        <v>0.09983091111111111</v>
      </c>
      <c r="EA20">
        <v>30.47654444444444</v>
      </c>
      <c r="EB20">
        <v>29.92961111111111</v>
      </c>
      <c r="EC20">
        <v>999.9000000000001</v>
      </c>
      <c r="ED20">
        <v>0</v>
      </c>
      <c r="EE20">
        <v>0</v>
      </c>
      <c r="EF20">
        <v>10033.8</v>
      </c>
      <c r="EG20">
        <v>0</v>
      </c>
      <c r="EH20">
        <v>276.7760000000001</v>
      </c>
      <c r="EI20">
        <v>0.05030238888888889</v>
      </c>
      <c r="EJ20">
        <v>7.632056666666666</v>
      </c>
      <c r="EK20">
        <v>7.576583333333334</v>
      </c>
      <c r="EL20">
        <v>0.4750528888888889</v>
      </c>
      <c r="EM20">
        <v>7.365500000000001</v>
      </c>
      <c r="EN20">
        <v>27.85998888888889</v>
      </c>
      <c r="EO20">
        <v>2.789847777777778</v>
      </c>
      <c r="EP20">
        <v>2.743074444444444</v>
      </c>
      <c r="EQ20">
        <v>22.82413333333334</v>
      </c>
      <c r="ER20">
        <v>22.54545555555555</v>
      </c>
      <c r="ES20">
        <v>300.0391111111111</v>
      </c>
      <c r="ET20">
        <v>0.8999978888888889</v>
      </c>
      <c r="EU20">
        <v>0.100002</v>
      </c>
      <c r="EV20">
        <v>0</v>
      </c>
      <c r="EW20">
        <v>1218.753333333334</v>
      </c>
      <c r="EX20">
        <v>4.99916</v>
      </c>
      <c r="EY20">
        <v>4322.918888888889</v>
      </c>
      <c r="EZ20">
        <v>2557.636666666667</v>
      </c>
      <c r="FA20">
        <v>36.90944444444444</v>
      </c>
      <c r="FB20">
        <v>40.375</v>
      </c>
      <c r="FC20">
        <v>38.375</v>
      </c>
      <c r="FD20">
        <v>40.125</v>
      </c>
      <c r="FE20">
        <v>39.375</v>
      </c>
      <c r="FF20">
        <v>265.5355555555556</v>
      </c>
      <c r="FG20">
        <v>29.50222222222223</v>
      </c>
      <c r="FH20">
        <v>0</v>
      </c>
      <c r="FI20">
        <v>1823.5</v>
      </c>
      <c r="FJ20">
        <v>0</v>
      </c>
      <c r="FK20">
        <v>1206.863076923077</v>
      </c>
      <c r="FL20">
        <v>144.7699146255289</v>
      </c>
      <c r="FM20">
        <v>347.0482054966551</v>
      </c>
      <c r="FN20">
        <v>4293.773846153847</v>
      </c>
      <c r="FO20">
        <v>15</v>
      </c>
      <c r="FP20">
        <v>1697740793</v>
      </c>
      <c r="FQ20" t="s">
        <v>431</v>
      </c>
      <c r="FR20">
        <v>1697740793</v>
      </c>
      <c r="FS20">
        <v>0</v>
      </c>
      <c r="FT20">
        <v>7</v>
      </c>
      <c r="FU20">
        <v>-0.032</v>
      </c>
      <c r="FV20">
        <v>0</v>
      </c>
      <c r="FW20">
        <v>0.159</v>
      </c>
      <c r="FX20">
        <v>0</v>
      </c>
      <c r="FY20">
        <v>415</v>
      </c>
      <c r="FZ20">
        <v>0</v>
      </c>
      <c r="GA20">
        <v>0.37</v>
      </c>
      <c r="GB20">
        <v>0</v>
      </c>
      <c r="GC20">
        <v>0.0766411756097561</v>
      </c>
      <c r="GD20">
        <v>-0.2937859358885014</v>
      </c>
      <c r="GE20">
        <v>0.03677375527669342</v>
      </c>
      <c r="GF20">
        <v>1</v>
      </c>
      <c r="GG20">
        <v>1197.553823529412</v>
      </c>
      <c r="GH20">
        <v>154.0722689734455</v>
      </c>
      <c r="GI20">
        <v>15.14461407169633</v>
      </c>
      <c r="GJ20">
        <v>0</v>
      </c>
      <c r="GK20">
        <v>1</v>
      </c>
      <c r="GL20">
        <v>2</v>
      </c>
      <c r="GM20" t="s">
        <v>442</v>
      </c>
      <c r="GN20">
        <v>3.12807</v>
      </c>
      <c r="GO20">
        <v>2.76397</v>
      </c>
      <c r="GP20">
        <v>0.00213125</v>
      </c>
      <c r="GQ20">
        <v>0.00207625</v>
      </c>
      <c r="GR20">
        <v>0.130602</v>
      </c>
      <c r="GS20">
        <v>0.127393</v>
      </c>
      <c r="GT20">
        <v>30291.3</v>
      </c>
      <c r="GU20">
        <v>32226.1</v>
      </c>
      <c r="GV20">
        <v>30064.6</v>
      </c>
      <c r="GW20">
        <v>33165.7</v>
      </c>
      <c r="GX20">
        <v>37308.2</v>
      </c>
      <c r="GY20">
        <v>44345.8</v>
      </c>
      <c r="GZ20">
        <v>37059.3</v>
      </c>
      <c r="HA20">
        <v>44388.4</v>
      </c>
      <c r="HB20">
        <v>1.95068</v>
      </c>
      <c r="HC20">
        <v>1.9821</v>
      </c>
      <c r="HD20">
        <v>0.0172853</v>
      </c>
      <c r="HE20">
        <v>0</v>
      </c>
      <c r="HF20">
        <v>29.6244</v>
      </c>
      <c r="HG20">
        <v>999.9</v>
      </c>
      <c r="HH20">
        <v>62.8</v>
      </c>
      <c r="HI20">
        <v>33.7</v>
      </c>
      <c r="HJ20">
        <v>33.5147</v>
      </c>
      <c r="HK20">
        <v>61.4918</v>
      </c>
      <c r="HL20">
        <v>30.9135</v>
      </c>
      <c r="HM20">
        <v>1</v>
      </c>
      <c r="HN20">
        <v>0.286789</v>
      </c>
      <c r="HO20">
        <v>-1.42547</v>
      </c>
      <c r="HP20">
        <v>20.2796</v>
      </c>
      <c r="HQ20">
        <v>5.19992</v>
      </c>
      <c r="HR20">
        <v>11.8542</v>
      </c>
      <c r="HS20">
        <v>4.9831</v>
      </c>
      <c r="HT20">
        <v>3.2623</v>
      </c>
      <c r="HU20">
        <v>762.8</v>
      </c>
      <c r="HV20">
        <v>4028.2</v>
      </c>
      <c r="HW20">
        <v>6755.7</v>
      </c>
      <c r="HX20">
        <v>39.9</v>
      </c>
      <c r="HY20">
        <v>1.88339</v>
      </c>
      <c r="HZ20">
        <v>1.87943</v>
      </c>
      <c r="IA20">
        <v>1.88143</v>
      </c>
      <c r="IB20">
        <v>1.88002</v>
      </c>
      <c r="IC20">
        <v>1.8782</v>
      </c>
      <c r="ID20">
        <v>1.8778</v>
      </c>
      <c r="IE20">
        <v>1.87961</v>
      </c>
      <c r="IF20">
        <v>1.87631</v>
      </c>
      <c r="IG20">
        <v>0</v>
      </c>
      <c r="IH20">
        <v>0</v>
      </c>
      <c r="II20">
        <v>0</v>
      </c>
      <c r="IJ20">
        <v>0</v>
      </c>
      <c r="IK20" t="s">
        <v>433</v>
      </c>
      <c r="IL20" t="s">
        <v>434</v>
      </c>
      <c r="IM20" t="s">
        <v>435</v>
      </c>
      <c r="IN20" t="s">
        <v>435</v>
      </c>
      <c r="IO20" t="s">
        <v>435</v>
      </c>
      <c r="IP20" t="s">
        <v>435</v>
      </c>
      <c r="IQ20">
        <v>0</v>
      </c>
      <c r="IR20">
        <v>100</v>
      </c>
      <c r="IS20">
        <v>100</v>
      </c>
      <c r="IT20">
        <v>-0.187</v>
      </c>
      <c r="IU20">
        <v>0</v>
      </c>
      <c r="IV20">
        <v>-0.1957176418348122</v>
      </c>
      <c r="IW20">
        <v>0.001085284750954129</v>
      </c>
      <c r="IX20">
        <v>-2.12959365371586E-07</v>
      </c>
      <c r="IY20">
        <v>-7.809812456259381E-11</v>
      </c>
      <c r="IZ20">
        <v>0</v>
      </c>
      <c r="JA20">
        <v>0</v>
      </c>
      <c r="JB20">
        <v>0</v>
      </c>
      <c r="JC20">
        <v>0</v>
      </c>
      <c r="JD20">
        <v>18</v>
      </c>
      <c r="JE20">
        <v>2008</v>
      </c>
      <c r="JF20">
        <v>-1</v>
      </c>
      <c r="JG20">
        <v>-1</v>
      </c>
      <c r="JH20">
        <v>30.1</v>
      </c>
      <c r="JI20">
        <v>28295710</v>
      </c>
      <c r="JJ20">
        <v>0.22583</v>
      </c>
      <c r="JK20">
        <v>2.70142</v>
      </c>
      <c r="JL20">
        <v>1.54541</v>
      </c>
      <c r="JM20">
        <v>2.33521</v>
      </c>
      <c r="JN20">
        <v>1.5918</v>
      </c>
      <c r="JO20">
        <v>2.33887</v>
      </c>
      <c r="JP20">
        <v>38.9445</v>
      </c>
      <c r="JQ20">
        <v>15.2878</v>
      </c>
      <c r="JR20">
        <v>18</v>
      </c>
      <c r="JS20">
        <v>507.96</v>
      </c>
      <c r="JT20">
        <v>498.302</v>
      </c>
      <c r="JU20">
        <v>28.3831</v>
      </c>
      <c r="JV20">
        <v>31.0535</v>
      </c>
      <c r="JW20">
        <v>29.9997</v>
      </c>
      <c r="JX20">
        <v>31.0406</v>
      </c>
      <c r="JY20">
        <v>30.9751</v>
      </c>
      <c r="JZ20">
        <v>4.83609</v>
      </c>
      <c r="KA20">
        <v>27.005</v>
      </c>
      <c r="KB20">
        <v>62.1557</v>
      </c>
      <c r="KC20">
        <v>29.5642</v>
      </c>
      <c r="KD20">
        <v>80.5455</v>
      </c>
      <c r="KE20">
        <v>27.6225</v>
      </c>
      <c r="KF20">
        <v>101.254</v>
      </c>
      <c r="KG20">
        <v>100.751</v>
      </c>
    </row>
    <row r="21" spans="1:293">
      <c r="A21">
        <v>5</v>
      </c>
      <c r="B21">
        <v>1697742603.1</v>
      </c>
      <c r="C21">
        <v>20</v>
      </c>
      <c r="D21" t="s">
        <v>443</v>
      </c>
      <c r="E21" t="s">
        <v>444</v>
      </c>
      <c r="F21">
        <v>5</v>
      </c>
      <c r="G21" t="s">
        <v>427</v>
      </c>
      <c r="H21" t="s">
        <v>428</v>
      </c>
      <c r="I21">
        <v>1697742600.3</v>
      </c>
      <c r="J21">
        <f>(K21)/1000</f>
        <v>0</v>
      </c>
      <c r="K21">
        <f>IF(DP21, AN21, AH21)</f>
        <v>0</v>
      </c>
      <c r="L21">
        <f>IF(DP21, AI21, AG21)</f>
        <v>0</v>
      </c>
      <c r="M21">
        <f>DR21 - IF(AU21&gt;1, L21*DL21*100.0/(AW21*EF21), 0)</f>
        <v>0</v>
      </c>
      <c r="N21">
        <f>((T21-J21/2)*M21-L21)/(T21+J21/2)</f>
        <v>0</v>
      </c>
      <c r="O21">
        <f>N21*(DY21+DZ21)/1000.0</f>
        <v>0</v>
      </c>
      <c r="P21">
        <f>(DR21 - IF(AU21&gt;1, L21*DL21*100.0/(AW21*EF21), 0))*(DY21+DZ21)/1000.0</f>
        <v>0</v>
      </c>
      <c r="Q21">
        <f>2.0/((1/S21-1/R21)+SIGN(S21)*SQRT((1/S21-1/R21)*(1/S21-1/R21) + 4*DM21/((DM21+1)*(DM21+1))*(2*1/S21*1/R21-1/R21*1/R21)))</f>
        <v>0</v>
      </c>
      <c r="R21">
        <f>IF(LEFT(DN21,1)&lt;&gt;"0",IF(LEFT(DN21,1)="1",3.0,DO21),$D$5+$E$5*(EF21*DY21/($K$5*1000))+$F$5*(EF21*DY21/($K$5*1000))*MAX(MIN(DL21,$J$5),$I$5)*MAX(MIN(DL21,$J$5),$I$5)+$G$5*MAX(MIN(DL21,$J$5),$I$5)*(EF21*DY21/($K$5*1000))+$H$5*(EF21*DY21/($K$5*1000))*(EF21*DY21/($K$5*1000)))</f>
        <v>0</v>
      </c>
      <c r="S21">
        <f>J21*(1000-(1000*0.61365*exp(17.502*W21/(240.97+W21))/(DY21+DZ21)+DT21)/2)/(1000*0.61365*exp(17.502*W21/(240.97+W21))/(DY21+DZ21)-DT21)</f>
        <v>0</v>
      </c>
      <c r="T21">
        <f>1/((DM21+1)/(Q21/1.6)+1/(R21/1.37)) + DM21/((DM21+1)/(Q21/1.6) + DM21/(R21/1.37))</f>
        <v>0</v>
      </c>
      <c r="U21">
        <f>(DH21*DK21)</f>
        <v>0</v>
      </c>
      <c r="V21">
        <f>(EA21+(U21+2*0.95*5.67E-8*(((EA21+$B$7)+273)^4-(EA21+273)^4)-44100*J21)/(1.84*29.3*R21+8*0.95*5.67E-8*(EA21+273)^3))</f>
        <v>0</v>
      </c>
      <c r="W21">
        <f>($C$7*EB21+$D$7*EC21+$E$7*V21)</f>
        <v>0</v>
      </c>
      <c r="X21">
        <f>0.61365*exp(17.502*W21/(240.97+W21))</f>
        <v>0</v>
      </c>
      <c r="Y21">
        <f>(Z21/AA21*100)</f>
        <v>0</v>
      </c>
      <c r="Z21">
        <f>DT21*(DY21+DZ21)/1000</f>
        <v>0</v>
      </c>
      <c r="AA21">
        <f>0.61365*exp(17.502*EA21/(240.97+EA21))</f>
        <v>0</v>
      </c>
      <c r="AB21">
        <f>(X21-DT21*(DY21+DZ21)/1000)</f>
        <v>0</v>
      </c>
      <c r="AC21">
        <f>(-J21*44100)</f>
        <v>0</v>
      </c>
      <c r="AD21">
        <f>2*29.3*R21*0.92*(EA21-W21)</f>
        <v>0</v>
      </c>
      <c r="AE21">
        <f>2*0.95*5.67E-8*(((EA21+$B$7)+273)^4-(W21+273)^4)</f>
        <v>0</v>
      </c>
      <c r="AF21">
        <f>U21+AE21+AC21+AD21</f>
        <v>0</v>
      </c>
      <c r="AG21">
        <f>DX21*AU21*(DS21-DR21*(1000-AU21*DU21)/(1000-AU21*DT21))/(100*DL21)</f>
        <v>0</v>
      </c>
      <c r="AH21">
        <f>1000*DX21*AU21*(DT21-DU21)/(100*DL21*(1000-AU21*DT21))</f>
        <v>0</v>
      </c>
      <c r="AI21">
        <f>(AJ21 - AK21 - DY21*1E3/(8.314*(EA21+273.15)) * AM21/DX21 * AL21) * DX21/(100*DL21) * (1000 - DU21)/1000</f>
        <v>0</v>
      </c>
      <c r="AJ21">
        <v>9.926983037656727</v>
      </c>
      <c r="AK21">
        <v>8.603648787878786</v>
      </c>
      <c r="AL21">
        <v>0.2759633762928442</v>
      </c>
      <c r="AM21">
        <v>66.57056802044264</v>
      </c>
      <c r="AN21">
        <f>(AP21 - AO21 + DY21*1E3/(8.314*(EA21+273.15)) * AR21/DX21 * AQ21) * DX21/(100*DL21) * 1000/(1000 - AP21)</f>
        <v>0</v>
      </c>
      <c r="AO21">
        <v>27.79585255347566</v>
      </c>
      <c r="AP21">
        <v>28.26704848484849</v>
      </c>
      <c r="AQ21">
        <v>-0.006929565113136971</v>
      </c>
      <c r="AR21">
        <v>77.99991193535263</v>
      </c>
      <c r="AS21">
        <v>0</v>
      </c>
      <c r="AT21">
        <v>0</v>
      </c>
      <c r="AU21">
        <f>IF(AS21*$H$13&gt;=AW21,1.0,(AW21/(AW21-AS21*$H$13)))</f>
        <v>0</v>
      </c>
      <c r="AV21">
        <f>(AU21-1)*100</f>
        <v>0</v>
      </c>
      <c r="AW21">
        <f>MAX(0,($B$13+$C$13*EF21)/(1+$D$13*EF21)*DY21/(EA21+273)*$E$13)</f>
        <v>0</v>
      </c>
      <c r="AX21" t="s">
        <v>429</v>
      </c>
      <c r="AY21" t="s">
        <v>429</v>
      </c>
      <c r="AZ21">
        <v>0</v>
      </c>
      <c r="BA21">
        <v>0</v>
      </c>
      <c r="BB21">
        <f>1-AZ21/BA21</f>
        <v>0</v>
      </c>
      <c r="BC21">
        <v>0</v>
      </c>
      <c r="BD21" t="s">
        <v>429</v>
      </c>
      <c r="BE21" t="s">
        <v>429</v>
      </c>
      <c r="BF21">
        <v>0</v>
      </c>
      <c r="BG21">
        <v>0</v>
      </c>
      <c r="BH21">
        <f>1-BF21/BG21</f>
        <v>0</v>
      </c>
      <c r="BI21">
        <v>0.5</v>
      </c>
      <c r="BJ21">
        <f>DI21</f>
        <v>0</v>
      </c>
      <c r="BK21">
        <f>L21</f>
        <v>0</v>
      </c>
      <c r="BL21">
        <f>BH21*BI21*BJ21</f>
        <v>0</v>
      </c>
      <c r="BM21">
        <f>(BK21-BC21)/BJ21</f>
        <v>0</v>
      </c>
      <c r="BN21">
        <f>(BA21-BG21)/BG21</f>
        <v>0</v>
      </c>
      <c r="BO21">
        <f>AZ21/(BB21+AZ21/BG21)</f>
        <v>0</v>
      </c>
      <c r="BP21" t="s">
        <v>429</v>
      </c>
      <c r="BQ21">
        <v>0</v>
      </c>
      <c r="BR21">
        <f>IF(BQ21&lt;&gt;0, BQ21, BO21)</f>
        <v>0</v>
      </c>
      <c r="BS21">
        <f>1-BR21/BG21</f>
        <v>0</v>
      </c>
      <c r="BT21">
        <f>(BG21-BF21)/(BG21-BR21)</f>
        <v>0</v>
      </c>
      <c r="BU21">
        <f>(BA21-BG21)/(BA21-BR21)</f>
        <v>0</v>
      </c>
      <c r="BV21">
        <f>(BG21-BF21)/(BG21-AZ21)</f>
        <v>0</v>
      </c>
      <c r="BW21">
        <f>(BA21-BG21)/(BA21-AZ21)</f>
        <v>0</v>
      </c>
      <c r="BX21">
        <f>(BT21*BR21/BF21)</f>
        <v>0</v>
      </c>
      <c r="BY21">
        <f>(1-BX21)</f>
        <v>0</v>
      </c>
      <c r="BZ21">
        <v>1254</v>
      </c>
      <c r="CA21">
        <v>290.0000000000001</v>
      </c>
      <c r="CB21">
        <v>1794.22</v>
      </c>
      <c r="CC21">
        <v>145</v>
      </c>
      <c r="CD21">
        <v>10489.1</v>
      </c>
      <c r="CE21">
        <v>1791.54</v>
      </c>
      <c r="CF21">
        <v>2.68</v>
      </c>
      <c r="CG21">
        <v>300.0000000000001</v>
      </c>
      <c r="CH21">
        <v>24</v>
      </c>
      <c r="CI21">
        <v>1830.069211033827</v>
      </c>
      <c r="CJ21">
        <v>2.659560471730547</v>
      </c>
      <c r="CK21">
        <v>-40.40927745103821</v>
      </c>
      <c r="CL21">
        <v>2.423317042066543</v>
      </c>
      <c r="CM21">
        <v>0.9085152786405289</v>
      </c>
      <c r="CN21">
        <v>-0.008400608898776423</v>
      </c>
      <c r="CO21">
        <v>289.9999999999999</v>
      </c>
      <c r="CP21">
        <v>1781.89</v>
      </c>
      <c r="CQ21">
        <v>685</v>
      </c>
      <c r="CR21">
        <v>10454.8</v>
      </c>
      <c r="CS21">
        <v>1791.42</v>
      </c>
      <c r="CT21">
        <v>-9.529999999999999</v>
      </c>
      <c r="DH21">
        <f>$B$11*EG21+$C$11*EH21+$F$11*ES21*(1-EV21)</f>
        <v>0</v>
      </c>
      <c r="DI21">
        <f>DH21*DJ21</f>
        <v>0</v>
      </c>
      <c r="DJ21">
        <f>($B$11*$D$9+$C$11*$D$9+$F$11*((FF21+EX21)/MAX(FF21+EX21+FG21, 0.1)*$I$9+FG21/MAX(FF21+EX21+FG21, 0.1)*$J$9))/($B$11+$C$11+$F$11)</f>
        <v>0</v>
      </c>
      <c r="DK21">
        <f>($B$11*$K$9+$C$11*$K$9+$F$11*((FF21+EX21)/MAX(FF21+EX21+FG21, 0.1)*$P$9+FG21/MAX(FF21+EX21+FG21, 0.1)*$Q$9))/($B$11+$C$11+$F$11)</f>
        <v>0</v>
      </c>
      <c r="DL21">
        <v>6</v>
      </c>
      <c r="DM21">
        <v>0.5</v>
      </c>
      <c r="DN21" t="s">
        <v>430</v>
      </c>
      <c r="DO21">
        <v>2</v>
      </c>
      <c r="DP21" t="b">
        <v>1</v>
      </c>
      <c r="DQ21">
        <v>1697742600.3</v>
      </c>
      <c r="DR21">
        <v>7.634589</v>
      </c>
      <c r="DS21">
        <v>11.506198</v>
      </c>
      <c r="DT21">
        <v>28.27875</v>
      </c>
      <c r="DU21">
        <v>27.77844</v>
      </c>
      <c r="DV21">
        <v>7.821831999999999</v>
      </c>
      <c r="DW21">
        <v>28.27875</v>
      </c>
      <c r="DX21">
        <v>500.1021</v>
      </c>
      <c r="DY21">
        <v>98.45891</v>
      </c>
      <c r="DZ21">
        <v>0.1000281</v>
      </c>
      <c r="EA21">
        <v>30.44361</v>
      </c>
      <c r="EB21">
        <v>29.89299</v>
      </c>
      <c r="EC21">
        <v>999.9</v>
      </c>
      <c r="ED21">
        <v>0</v>
      </c>
      <c r="EE21">
        <v>0</v>
      </c>
      <c r="EF21">
        <v>10011.625</v>
      </c>
      <c r="EG21">
        <v>0</v>
      </c>
      <c r="EH21">
        <v>276.0665</v>
      </c>
      <c r="EI21">
        <v>-3.8716151</v>
      </c>
      <c r="EJ21">
        <v>7.856767</v>
      </c>
      <c r="EK21">
        <v>11.834781</v>
      </c>
      <c r="EL21">
        <v>0.5002953999999999</v>
      </c>
      <c r="EM21">
        <v>11.506198</v>
      </c>
      <c r="EN21">
        <v>27.77844</v>
      </c>
      <c r="EO21">
        <v>2.784296</v>
      </c>
      <c r="EP21">
        <v>2.735036</v>
      </c>
      <c r="EQ21">
        <v>22.79128</v>
      </c>
      <c r="ER21">
        <v>22.49713</v>
      </c>
      <c r="ES21">
        <v>299.9702</v>
      </c>
      <c r="ET21">
        <v>0.8999795</v>
      </c>
      <c r="EU21">
        <v>0.1000204</v>
      </c>
      <c r="EV21">
        <v>0</v>
      </c>
      <c r="EW21">
        <v>1228.265</v>
      </c>
      <c r="EX21">
        <v>4.999160000000001</v>
      </c>
      <c r="EY21">
        <v>4341.561</v>
      </c>
      <c r="EZ21">
        <v>2557.023</v>
      </c>
      <c r="FA21">
        <v>36.875</v>
      </c>
      <c r="FB21">
        <v>40.3183</v>
      </c>
      <c r="FC21">
        <v>38.375</v>
      </c>
      <c r="FD21">
        <v>40.125</v>
      </c>
      <c r="FE21">
        <v>39.375</v>
      </c>
      <c r="FF21">
        <v>265.469</v>
      </c>
      <c r="FG21">
        <v>29.501</v>
      </c>
      <c r="FH21">
        <v>0</v>
      </c>
      <c r="FI21">
        <v>1828.299999952316</v>
      </c>
      <c r="FJ21">
        <v>0</v>
      </c>
      <c r="FK21">
        <v>1217.818076923077</v>
      </c>
      <c r="FL21">
        <v>129.1353846278054</v>
      </c>
      <c r="FM21">
        <v>296.1699146792772</v>
      </c>
      <c r="FN21">
        <v>4318.838846153847</v>
      </c>
      <c r="FO21">
        <v>15</v>
      </c>
      <c r="FP21">
        <v>1697740793</v>
      </c>
      <c r="FQ21" t="s">
        <v>431</v>
      </c>
      <c r="FR21">
        <v>1697740793</v>
      </c>
      <c r="FS21">
        <v>0</v>
      </c>
      <c r="FT21">
        <v>7</v>
      </c>
      <c r="FU21">
        <v>-0.032</v>
      </c>
      <c r="FV21">
        <v>0</v>
      </c>
      <c r="FW21">
        <v>0.159</v>
      </c>
      <c r="FX21">
        <v>0</v>
      </c>
      <c r="FY21">
        <v>415</v>
      </c>
      <c r="FZ21">
        <v>0</v>
      </c>
      <c r="GA21">
        <v>0.37</v>
      </c>
      <c r="GB21">
        <v>0</v>
      </c>
      <c r="GC21">
        <v>-0.6436753756097561</v>
      </c>
      <c r="GD21">
        <v>-11.04486223275261</v>
      </c>
      <c r="GE21">
        <v>1.893856506142621</v>
      </c>
      <c r="GF21">
        <v>0</v>
      </c>
      <c r="GG21">
        <v>1210.771764705882</v>
      </c>
      <c r="GH21">
        <v>138.9433154999777</v>
      </c>
      <c r="GI21">
        <v>13.66401983540288</v>
      </c>
      <c r="GJ21">
        <v>0</v>
      </c>
      <c r="GK21">
        <v>0</v>
      </c>
      <c r="GL21">
        <v>2</v>
      </c>
      <c r="GM21" t="s">
        <v>432</v>
      </c>
      <c r="GN21">
        <v>3.12773</v>
      </c>
      <c r="GO21">
        <v>2.76355</v>
      </c>
      <c r="GP21">
        <v>0.00255192</v>
      </c>
      <c r="GQ21">
        <v>0.00596059</v>
      </c>
      <c r="GR21">
        <v>0.130502</v>
      </c>
      <c r="GS21">
        <v>0.12694</v>
      </c>
      <c r="GT21">
        <v>30278.5</v>
      </c>
      <c r="GU21">
        <v>32101</v>
      </c>
      <c r="GV21">
        <v>30064.5</v>
      </c>
      <c r="GW21">
        <v>33165.9</v>
      </c>
      <c r="GX21">
        <v>37313</v>
      </c>
      <c r="GY21">
        <v>44369.6</v>
      </c>
      <c r="GZ21">
        <v>37059.7</v>
      </c>
      <c r="HA21">
        <v>44388.6</v>
      </c>
      <c r="HB21">
        <v>1.95063</v>
      </c>
      <c r="HC21">
        <v>1.98237</v>
      </c>
      <c r="HD21">
        <v>0.0176877</v>
      </c>
      <c r="HE21">
        <v>0</v>
      </c>
      <c r="HF21">
        <v>29.5918</v>
      </c>
      <c r="HG21">
        <v>999.9</v>
      </c>
      <c r="HH21">
        <v>62.8</v>
      </c>
      <c r="HI21">
        <v>33.7</v>
      </c>
      <c r="HJ21">
        <v>33.5144</v>
      </c>
      <c r="HK21">
        <v>61.6818</v>
      </c>
      <c r="HL21">
        <v>30.8373</v>
      </c>
      <c r="HM21">
        <v>1</v>
      </c>
      <c r="HN21">
        <v>0.287254</v>
      </c>
      <c r="HO21">
        <v>-1.66314</v>
      </c>
      <c r="HP21">
        <v>20.3056</v>
      </c>
      <c r="HQ21">
        <v>5.20082</v>
      </c>
      <c r="HR21">
        <v>11.8542</v>
      </c>
      <c r="HS21">
        <v>4.98325</v>
      </c>
      <c r="HT21">
        <v>3.26263</v>
      </c>
      <c r="HU21">
        <v>762.8</v>
      </c>
      <c r="HV21">
        <v>4028.2</v>
      </c>
      <c r="HW21">
        <v>6755.7</v>
      </c>
      <c r="HX21">
        <v>39.9</v>
      </c>
      <c r="HY21">
        <v>1.8834</v>
      </c>
      <c r="HZ21">
        <v>1.87941</v>
      </c>
      <c r="IA21">
        <v>1.88144</v>
      </c>
      <c r="IB21">
        <v>1.88002</v>
      </c>
      <c r="IC21">
        <v>1.8782</v>
      </c>
      <c r="ID21">
        <v>1.87779</v>
      </c>
      <c r="IE21">
        <v>1.87966</v>
      </c>
      <c r="IF21">
        <v>1.87634</v>
      </c>
      <c r="IG21">
        <v>0</v>
      </c>
      <c r="IH21">
        <v>0</v>
      </c>
      <c r="II21">
        <v>0</v>
      </c>
      <c r="IJ21">
        <v>0</v>
      </c>
      <c r="IK21" t="s">
        <v>433</v>
      </c>
      <c r="IL21" t="s">
        <v>434</v>
      </c>
      <c r="IM21" t="s">
        <v>435</v>
      </c>
      <c r="IN21" t="s">
        <v>435</v>
      </c>
      <c r="IO21" t="s">
        <v>435</v>
      </c>
      <c r="IP21" t="s">
        <v>435</v>
      </c>
      <c r="IQ21">
        <v>0</v>
      </c>
      <c r="IR21">
        <v>100</v>
      </c>
      <c r="IS21">
        <v>100</v>
      </c>
      <c r="IT21">
        <v>-0.186</v>
      </c>
      <c r="IU21">
        <v>0</v>
      </c>
      <c r="IV21">
        <v>-0.1957176418348122</v>
      </c>
      <c r="IW21">
        <v>0.001085284750954129</v>
      </c>
      <c r="IX21">
        <v>-2.12959365371586E-07</v>
      </c>
      <c r="IY21">
        <v>-7.809812456259381E-11</v>
      </c>
      <c r="IZ21">
        <v>0</v>
      </c>
      <c r="JA21">
        <v>0</v>
      </c>
      <c r="JB21">
        <v>0</v>
      </c>
      <c r="JC21">
        <v>0</v>
      </c>
      <c r="JD21">
        <v>18</v>
      </c>
      <c r="JE21">
        <v>2008</v>
      </c>
      <c r="JF21">
        <v>-1</v>
      </c>
      <c r="JG21">
        <v>-1</v>
      </c>
      <c r="JH21">
        <v>30.2</v>
      </c>
      <c r="JI21">
        <v>28295710.1</v>
      </c>
      <c r="JJ21">
        <v>0.374756</v>
      </c>
      <c r="JK21">
        <v>2.6709</v>
      </c>
      <c r="JL21">
        <v>1.54541</v>
      </c>
      <c r="JM21">
        <v>2.33521</v>
      </c>
      <c r="JN21">
        <v>1.5918</v>
      </c>
      <c r="JO21">
        <v>2.31079</v>
      </c>
      <c r="JP21">
        <v>38.9445</v>
      </c>
      <c r="JQ21">
        <v>15.3141</v>
      </c>
      <c r="JR21">
        <v>18</v>
      </c>
      <c r="JS21">
        <v>507.918</v>
      </c>
      <c r="JT21">
        <v>498.451</v>
      </c>
      <c r="JU21">
        <v>29.4713</v>
      </c>
      <c r="JV21">
        <v>31.0535</v>
      </c>
      <c r="JW21">
        <v>29.9995</v>
      </c>
      <c r="JX21">
        <v>31.0392</v>
      </c>
      <c r="JY21">
        <v>30.971</v>
      </c>
      <c r="JZ21">
        <v>7.79576</v>
      </c>
      <c r="KA21">
        <v>27.005</v>
      </c>
      <c r="KB21">
        <v>62.1557</v>
      </c>
      <c r="KC21">
        <v>29.6331</v>
      </c>
      <c r="KD21">
        <v>100.822</v>
      </c>
      <c r="KE21">
        <v>27.5425</v>
      </c>
      <c r="KF21">
        <v>101.254</v>
      </c>
      <c r="KG21">
        <v>100.752</v>
      </c>
    </row>
    <row r="22" spans="1:293">
      <c r="A22">
        <v>6</v>
      </c>
      <c r="B22">
        <v>1697742608.1</v>
      </c>
      <c r="C22">
        <v>25</v>
      </c>
      <c r="D22" t="s">
        <v>445</v>
      </c>
      <c r="E22" t="s">
        <v>446</v>
      </c>
      <c r="F22">
        <v>5</v>
      </c>
      <c r="G22" t="s">
        <v>427</v>
      </c>
      <c r="H22" t="s">
        <v>428</v>
      </c>
      <c r="I22">
        <v>1697742605.6</v>
      </c>
      <c r="J22">
        <f>(K22)/1000</f>
        <v>0</v>
      </c>
      <c r="K22">
        <f>IF(DP22, AN22, AH22)</f>
        <v>0</v>
      </c>
      <c r="L22">
        <f>IF(DP22, AI22, AG22)</f>
        <v>0</v>
      </c>
      <c r="M22">
        <f>DR22 - IF(AU22&gt;1, L22*DL22*100.0/(AW22*EF22), 0)</f>
        <v>0</v>
      </c>
      <c r="N22">
        <f>((T22-J22/2)*M22-L22)/(T22+J22/2)</f>
        <v>0</v>
      </c>
      <c r="O22">
        <f>N22*(DY22+DZ22)/1000.0</f>
        <v>0</v>
      </c>
      <c r="P22">
        <f>(DR22 - IF(AU22&gt;1, L22*DL22*100.0/(AW22*EF22), 0))*(DY22+DZ22)/1000.0</f>
        <v>0</v>
      </c>
      <c r="Q22">
        <f>2.0/((1/S22-1/R22)+SIGN(S22)*SQRT((1/S22-1/R22)*(1/S22-1/R22) + 4*DM22/((DM22+1)*(DM22+1))*(2*1/S22*1/R22-1/R22*1/R22)))</f>
        <v>0</v>
      </c>
      <c r="R22">
        <f>IF(LEFT(DN22,1)&lt;&gt;"0",IF(LEFT(DN22,1)="1",3.0,DO22),$D$5+$E$5*(EF22*DY22/($K$5*1000))+$F$5*(EF22*DY22/($K$5*1000))*MAX(MIN(DL22,$J$5),$I$5)*MAX(MIN(DL22,$J$5),$I$5)+$G$5*MAX(MIN(DL22,$J$5),$I$5)*(EF22*DY22/($K$5*1000))+$H$5*(EF22*DY22/($K$5*1000))*(EF22*DY22/($K$5*1000)))</f>
        <v>0</v>
      </c>
      <c r="S22">
        <f>J22*(1000-(1000*0.61365*exp(17.502*W22/(240.97+W22))/(DY22+DZ22)+DT22)/2)/(1000*0.61365*exp(17.502*W22/(240.97+W22))/(DY22+DZ22)-DT22)</f>
        <v>0</v>
      </c>
      <c r="T22">
        <f>1/((DM22+1)/(Q22/1.6)+1/(R22/1.37)) + DM22/((DM22+1)/(Q22/1.6) + DM22/(R22/1.37))</f>
        <v>0</v>
      </c>
      <c r="U22">
        <f>(DH22*DK22)</f>
        <v>0</v>
      </c>
      <c r="V22">
        <f>(EA22+(U22+2*0.95*5.67E-8*(((EA22+$B$7)+273)^4-(EA22+273)^4)-44100*J22)/(1.84*29.3*R22+8*0.95*5.67E-8*(EA22+273)^3))</f>
        <v>0</v>
      </c>
      <c r="W22">
        <f>($C$7*EB22+$D$7*EC22+$E$7*V22)</f>
        <v>0</v>
      </c>
      <c r="X22">
        <f>0.61365*exp(17.502*W22/(240.97+W22))</f>
        <v>0</v>
      </c>
      <c r="Y22">
        <f>(Z22/AA22*100)</f>
        <v>0</v>
      </c>
      <c r="Z22">
        <f>DT22*(DY22+DZ22)/1000</f>
        <v>0</v>
      </c>
      <c r="AA22">
        <f>0.61365*exp(17.502*EA22/(240.97+EA22))</f>
        <v>0</v>
      </c>
      <c r="AB22">
        <f>(X22-DT22*(DY22+DZ22)/1000)</f>
        <v>0</v>
      </c>
      <c r="AC22">
        <f>(-J22*44100)</f>
        <v>0</v>
      </c>
      <c r="AD22">
        <f>2*29.3*R22*0.92*(EA22-W22)</f>
        <v>0</v>
      </c>
      <c r="AE22">
        <f>2*0.95*5.67E-8*(((EA22+$B$7)+273)^4-(W22+273)^4)</f>
        <v>0</v>
      </c>
      <c r="AF22">
        <f>U22+AE22+AC22+AD22</f>
        <v>0</v>
      </c>
      <c r="AG22">
        <f>DX22*AU22*(DS22-DR22*(1000-AU22*DU22)/(1000-AU22*DT22))/(100*DL22)</f>
        <v>0</v>
      </c>
      <c r="AH22">
        <f>1000*DX22*AU22*(DT22-DU22)/(100*DL22*(1000-AU22*DT22))</f>
        <v>0</v>
      </c>
      <c r="AI22">
        <f>(AJ22 - AK22 - DY22*1E3/(8.314*(EA22+273.15)) * AM22/DX22 * AL22) * DX22/(100*DL22) * (1000 - DU22)/1000</f>
        <v>0</v>
      </c>
      <c r="AJ22">
        <v>31.70270216359355</v>
      </c>
      <c r="AK22">
        <v>19.02759939393939</v>
      </c>
      <c r="AL22">
        <v>2.393382812496325</v>
      </c>
      <c r="AM22">
        <v>66.57056802044264</v>
      </c>
      <c r="AN22">
        <f>(AP22 - AO22 + DY22*1E3/(8.314*(EA22+273.15)) * AR22/DX22 * AQ22) * DX22/(100*DL22) * 1000/(1000 - AP22)</f>
        <v>0</v>
      </c>
      <c r="AO22">
        <v>27.66200315641787</v>
      </c>
      <c r="AP22">
        <v>28.21512666666665</v>
      </c>
      <c r="AQ22">
        <v>-0.01065098120463684</v>
      </c>
      <c r="AR22">
        <v>77.99991193535263</v>
      </c>
      <c r="AS22">
        <v>0</v>
      </c>
      <c r="AT22">
        <v>0</v>
      </c>
      <c r="AU22">
        <f>IF(AS22*$H$13&gt;=AW22,1.0,(AW22/(AW22-AS22*$H$13)))</f>
        <v>0</v>
      </c>
      <c r="AV22">
        <f>(AU22-1)*100</f>
        <v>0</v>
      </c>
      <c r="AW22">
        <f>MAX(0,($B$13+$C$13*EF22)/(1+$D$13*EF22)*DY22/(EA22+273)*$E$13)</f>
        <v>0</v>
      </c>
      <c r="AX22" t="s">
        <v>429</v>
      </c>
      <c r="AY22" t="s">
        <v>429</v>
      </c>
      <c r="AZ22">
        <v>0</v>
      </c>
      <c r="BA22">
        <v>0</v>
      </c>
      <c r="BB22">
        <f>1-AZ22/BA22</f>
        <v>0</v>
      </c>
      <c r="BC22">
        <v>0</v>
      </c>
      <c r="BD22" t="s">
        <v>429</v>
      </c>
      <c r="BE22" t="s">
        <v>429</v>
      </c>
      <c r="BF22">
        <v>0</v>
      </c>
      <c r="BG22">
        <v>0</v>
      </c>
      <c r="BH22">
        <f>1-BF22/BG22</f>
        <v>0</v>
      </c>
      <c r="BI22">
        <v>0.5</v>
      </c>
      <c r="BJ22">
        <f>DI22</f>
        <v>0</v>
      </c>
      <c r="BK22">
        <f>L22</f>
        <v>0</v>
      </c>
      <c r="BL22">
        <f>BH22*BI22*BJ22</f>
        <v>0</v>
      </c>
      <c r="BM22">
        <f>(BK22-BC22)/BJ22</f>
        <v>0</v>
      </c>
      <c r="BN22">
        <f>(BA22-BG22)/BG22</f>
        <v>0</v>
      </c>
      <c r="BO22">
        <f>AZ22/(BB22+AZ22/BG22)</f>
        <v>0</v>
      </c>
      <c r="BP22" t="s">
        <v>429</v>
      </c>
      <c r="BQ22">
        <v>0</v>
      </c>
      <c r="BR22">
        <f>IF(BQ22&lt;&gt;0, BQ22, BO22)</f>
        <v>0</v>
      </c>
      <c r="BS22">
        <f>1-BR22/BG22</f>
        <v>0</v>
      </c>
      <c r="BT22">
        <f>(BG22-BF22)/(BG22-BR22)</f>
        <v>0</v>
      </c>
      <c r="BU22">
        <f>(BA22-BG22)/(BA22-BR22)</f>
        <v>0</v>
      </c>
      <c r="BV22">
        <f>(BG22-BF22)/(BG22-AZ22)</f>
        <v>0</v>
      </c>
      <c r="BW22">
        <f>(BA22-BG22)/(BA22-AZ22)</f>
        <v>0</v>
      </c>
      <c r="BX22">
        <f>(BT22*BR22/BF22)</f>
        <v>0</v>
      </c>
      <c r="BY22">
        <f>(1-BX22)</f>
        <v>0</v>
      </c>
      <c r="BZ22">
        <v>1254</v>
      </c>
      <c r="CA22">
        <v>290.0000000000001</v>
      </c>
      <c r="CB22">
        <v>1794.22</v>
      </c>
      <c r="CC22">
        <v>145</v>
      </c>
      <c r="CD22">
        <v>10489.1</v>
      </c>
      <c r="CE22">
        <v>1791.54</v>
      </c>
      <c r="CF22">
        <v>2.68</v>
      </c>
      <c r="CG22">
        <v>300.0000000000001</v>
      </c>
      <c r="CH22">
        <v>24</v>
      </c>
      <c r="CI22">
        <v>1830.069211033827</v>
      </c>
      <c r="CJ22">
        <v>2.659560471730547</v>
      </c>
      <c r="CK22">
        <v>-40.40927745103821</v>
      </c>
      <c r="CL22">
        <v>2.423317042066543</v>
      </c>
      <c r="CM22">
        <v>0.9085152786405289</v>
      </c>
      <c r="CN22">
        <v>-0.008400608898776423</v>
      </c>
      <c r="CO22">
        <v>289.9999999999999</v>
      </c>
      <c r="CP22">
        <v>1781.89</v>
      </c>
      <c r="CQ22">
        <v>685</v>
      </c>
      <c r="CR22">
        <v>10454.8</v>
      </c>
      <c r="CS22">
        <v>1791.42</v>
      </c>
      <c r="CT22">
        <v>-9.529999999999999</v>
      </c>
      <c r="DH22">
        <f>$B$11*EG22+$C$11*EH22+$F$11*ES22*(1-EV22)</f>
        <v>0</v>
      </c>
      <c r="DI22">
        <f>DH22*DJ22</f>
        <v>0</v>
      </c>
      <c r="DJ22">
        <f>($B$11*$D$9+$C$11*$D$9+$F$11*((FF22+EX22)/MAX(FF22+EX22+FG22, 0.1)*$I$9+FG22/MAX(FF22+EX22+FG22, 0.1)*$J$9))/($B$11+$C$11+$F$11)</f>
        <v>0</v>
      </c>
      <c r="DK22">
        <f>($B$11*$K$9+$C$11*$K$9+$F$11*((FF22+EX22)/MAX(FF22+EX22+FG22, 0.1)*$P$9+FG22/MAX(FF22+EX22+FG22, 0.1)*$Q$9))/($B$11+$C$11+$F$11)</f>
        <v>0</v>
      </c>
      <c r="DL22">
        <v>6</v>
      </c>
      <c r="DM22">
        <v>0.5</v>
      </c>
      <c r="DN22" t="s">
        <v>430</v>
      </c>
      <c r="DO22">
        <v>2</v>
      </c>
      <c r="DP22" t="b">
        <v>1</v>
      </c>
      <c r="DQ22">
        <v>1697742605.6</v>
      </c>
      <c r="DR22">
        <v>13.53648222222222</v>
      </c>
      <c r="DS22">
        <v>33.74097777777778</v>
      </c>
      <c r="DT22">
        <v>28.2377</v>
      </c>
      <c r="DU22">
        <v>27.65436666666666</v>
      </c>
      <c r="DV22">
        <v>13.71735</v>
      </c>
      <c r="DW22">
        <v>28.2377</v>
      </c>
      <c r="DX22">
        <v>499.9493333333333</v>
      </c>
      <c r="DY22">
        <v>98.45831111111112</v>
      </c>
      <c r="DZ22">
        <v>0.09998425555555555</v>
      </c>
      <c r="EA22">
        <v>30.45377777777778</v>
      </c>
      <c r="EB22">
        <v>29.88365555555556</v>
      </c>
      <c r="EC22">
        <v>999.9000000000001</v>
      </c>
      <c r="ED22">
        <v>0</v>
      </c>
      <c r="EE22">
        <v>0</v>
      </c>
      <c r="EF22">
        <v>9996.183333333332</v>
      </c>
      <c r="EG22">
        <v>0</v>
      </c>
      <c r="EH22">
        <v>275.2941111111111</v>
      </c>
      <c r="EI22">
        <v>-20.20451111111111</v>
      </c>
      <c r="EJ22">
        <v>13.92976666666667</v>
      </c>
      <c r="EK22">
        <v>34.70052222222223</v>
      </c>
      <c r="EL22">
        <v>0.583358</v>
      </c>
      <c r="EM22">
        <v>33.74097777777778</v>
      </c>
      <c r="EN22">
        <v>27.65436666666666</v>
      </c>
      <c r="EO22">
        <v>2.780237777777778</v>
      </c>
      <c r="EP22">
        <v>2.722802222222223</v>
      </c>
      <c r="EQ22">
        <v>22.76722222222222</v>
      </c>
      <c r="ER22">
        <v>22.42337777777778</v>
      </c>
      <c r="ES22">
        <v>300.0332222222222</v>
      </c>
      <c r="ET22">
        <v>0.8999601111111111</v>
      </c>
      <c r="EU22">
        <v>0.1000398222222222</v>
      </c>
      <c r="EV22">
        <v>0</v>
      </c>
      <c r="EW22">
        <v>1234.455555555556</v>
      </c>
      <c r="EX22">
        <v>4.99916</v>
      </c>
      <c r="EY22">
        <v>4351.002222222221</v>
      </c>
      <c r="EZ22">
        <v>2557.554444444444</v>
      </c>
      <c r="FA22">
        <v>36.875</v>
      </c>
      <c r="FB22">
        <v>40.312</v>
      </c>
      <c r="FC22">
        <v>38.375</v>
      </c>
      <c r="FD22">
        <v>40.125</v>
      </c>
      <c r="FE22">
        <v>39.361</v>
      </c>
      <c r="FF22">
        <v>265.5177777777778</v>
      </c>
      <c r="FG22">
        <v>29.51333333333334</v>
      </c>
      <c r="FH22">
        <v>0</v>
      </c>
      <c r="FI22">
        <v>1833.700000047684</v>
      </c>
      <c r="FJ22">
        <v>0</v>
      </c>
      <c r="FK22">
        <v>1227.9904</v>
      </c>
      <c r="FL22">
        <v>86.44153830313354</v>
      </c>
      <c r="FM22">
        <v>160.8146150527211</v>
      </c>
      <c r="FN22">
        <v>4340.244</v>
      </c>
      <c r="FO22">
        <v>15</v>
      </c>
      <c r="FP22">
        <v>1697740793</v>
      </c>
      <c r="FQ22" t="s">
        <v>431</v>
      </c>
      <c r="FR22">
        <v>1697740793</v>
      </c>
      <c r="FS22">
        <v>0</v>
      </c>
      <c r="FT22">
        <v>7</v>
      </c>
      <c r="FU22">
        <v>-0.032</v>
      </c>
      <c r="FV22">
        <v>0</v>
      </c>
      <c r="FW22">
        <v>0.159</v>
      </c>
      <c r="FX22">
        <v>0</v>
      </c>
      <c r="FY22">
        <v>415</v>
      </c>
      <c r="FZ22">
        <v>0</v>
      </c>
      <c r="GA22">
        <v>0.37</v>
      </c>
      <c r="GB22">
        <v>0</v>
      </c>
      <c r="GC22">
        <v>-5.02689853902439</v>
      </c>
      <c r="GD22">
        <v>-65.78826942857141</v>
      </c>
      <c r="GE22">
        <v>7.84981351199468</v>
      </c>
      <c r="GF22">
        <v>0</v>
      </c>
      <c r="GG22">
        <v>1220.692941176471</v>
      </c>
      <c r="GH22">
        <v>114.9246753347173</v>
      </c>
      <c r="GI22">
        <v>11.40891409211437</v>
      </c>
      <c r="GJ22">
        <v>0</v>
      </c>
      <c r="GK22">
        <v>0</v>
      </c>
      <c r="GL22">
        <v>2</v>
      </c>
      <c r="GM22" t="s">
        <v>432</v>
      </c>
      <c r="GN22">
        <v>3.12764</v>
      </c>
      <c r="GO22">
        <v>2.76318</v>
      </c>
      <c r="GP22">
        <v>0.00566303</v>
      </c>
      <c r="GQ22">
        <v>0.013118</v>
      </c>
      <c r="GR22">
        <v>0.130326</v>
      </c>
      <c r="GS22">
        <v>0.126727</v>
      </c>
      <c r="GT22">
        <v>30184.6</v>
      </c>
      <c r="GU22">
        <v>31870.5</v>
      </c>
      <c r="GV22">
        <v>30065</v>
      </c>
      <c r="GW22">
        <v>33166.5</v>
      </c>
      <c r="GX22">
        <v>37321.3</v>
      </c>
      <c r="GY22">
        <v>44382.5</v>
      </c>
      <c r="GZ22">
        <v>37060.1</v>
      </c>
      <c r="HA22">
        <v>44389.8</v>
      </c>
      <c r="HB22">
        <v>1.95005</v>
      </c>
      <c r="HC22">
        <v>1.9828</v>
      </c>
      <c r="HD22">
        <v>0.0208579</v>
      </c>
      <c r="HE22">
        <v>0</v>
      </c>
      <c r="HF22">
        <v>29.5571</v>
      </c>
      <c r="HG22">
        <v>999.9</v>
      </c>
      <c r="HH22">
        <v>62.8</v>
      </c>
      <c r="HI22">
        <v>33.7</v>
      </c>
      <c r="HJ22">
        <v>33.5133</v>
      </c>
      <c r="HK22">
        <v>61.4218</v>
      </c>
      <c r="HL22">
        <v>30.7372</v>
      </c>
      <c r="HM22">
        <v>1</v>
      </c>
      <c r="HN22">
        <v>0.283659</v>
      </c>
      <c r="HO22">
        <v>-0.736996</v>
      </c>
      <c r="HP22">
        <v>20.3135</v>
      </c>
      <c r="HQ22">
        <v>5.19662</v>
      </c>
      <c r="HR22">
        <v>11.8542</v>
      </c>
      <c r="HS22">
        <v>4.9818</v>
      </c>
      <c r="HT22">
        <v>3.2618</v>
      </c>
      <c r="HU22">
        <v>763</v>
      </c>
      <c r="HV22">
        <v>4030</v>
      </c>
      <c r="HW22">
        <v>6760.7</v>
      </c>
      <c r="HX22">
        <v>39.9</v>
      </c>
      <c r="HY22">
        <v>1.88339</v>
      </c>
      <c r="HZ22">
        <v>1.87943</v>
      </c>
      <c r="IA22">
        <v>1.88146</v>
      </c>
      <c r="IB22">
        <v>1.88003</v>
      </c>
      <c r="IC22">
        <v>1.8782</v>
      </c>
      <c r="ID22">
        <v>1.87782</v>
      </c>
      <c r="IE22">
        <v>1.87967</v>
      </c>
      <c r="IF22">
        <v>1.87634</v>
      </c>
      <c r="IG22">
        <v>0</v>
      </c>
      <c r="IH22">
        <v>0</v>
      </c>
      <c r="II22">
        <v>0</v>
      </c>
      <c r="IJ22">
        <v>0</v>
      </c>
      <c r="IK22" t="s">
        <v>433</v>
      </c>
      <c r="IL22" t="s">
        <v>434</v>
      </c>
      <c r="IM22" t="s">
        <v>435</v>
      </c>
      <c r="IN22" t="s">
        <v>435</v>
      </c>
      <c r="IO22" t="s">
        <v>435</v>
      </c>
      <c r="IP22" t="s">
        <v>435</v>
      </c>
      <c r="IQ22">
        <v>0</v>
      </c>
      <c r="IR22">
        <v>100</v>
      </c>
      <c r="IS22">
        <v>100</v>
      </c>
      <c r="IT22">
        <v>-0.174</v>
      </c>
      <c r="IU22">
        <v>0</v>
      </c>
      <c r="IV22">
        <v>-0.1957176418348122</v>
      </c>
      <c r="IW22">
        <v>0.001085284750954129</v>
      </c>
      <c r="IX22">
        <v>-2.12959365371586E-07</v>
      </c>
      <c r="IY22">
        <v>-7.809812456259381E-11</v>
      </c>
      <c r="IZ22">
        <v>0</v>
      </c>
      <c r="JA22">
        <v>0</v>
      </c>
      <c r="JB22">
        <v>0</v>
      </c>
      <c r="JC22">
        <v>0</v>
      </c>
      <c r="JD22">
        <v>18</v>
      </c>
      <c r="JE22">
        <v>2008</v>
      </c>
      <c r="JF22">
        <v>-1</v>
      </c>
      <c r="JG22">
        <v>-1</v>
      </c>
      <c r="JH22">
        <v>30.3</v>
      </c>
      <c r="JI22">
        <v>28295710.1</v>
      </c>
      <c r="JJ22">
        <v>0.524902</v>
      </c>
      <c r="JK22">
        <v>2.65015</v>
      </c>
      <c r="JL22">
        <v>1.54541</v>
      </c>
      <c r="JM22">
        <v>2.33398</v>
      </c>
      <c r="JN22">
        <v>1.5918</v>
      </c>
      <c r="JO22">
        <v>2.35474</v>
      </c>
      <c r="JP22">
        <v>38.9445</v>
      </c>
      <c r="JQ22">
        <v>15.3228</v>
      </c>
      <c r="JR22">
        <v>18</v>
      </c>
      <c r="JS22">
        <v>507.531</v>
      </c>
      <c r="JT22">
        <v>498.697</v>
      </c>
      <c r="JU22">
        <v>29.7489</v>
      </c>
      <c r="JV22">
        <v>31.053</v>
      </c>
      <c r="JW22">
        <v>29.9978</v>
      </c>
      <c r="JX22">
        <v>31.0358</v>
      </c>
      <c r="JY22">
        <v>30.9667</v>
      </c>
      <c r="JZ22">
        <v>10.8151</v>
      </c>
      <c r="KA22">
        <v>27.6126</v>
      </c>
      <c r="KB22">
        <v>61.784</v>
      </c>
      <c r="KC22">
        <v>29.7163</v>
      </c>
      <c r="KD22">
        <v>130.929</v>
      </c>
      <c r="KE22">
        <v>27.3153</v>
      </c>
      <c r="KF22">
        <v>101.256</v>
      </c>
      <c r="KG22">
        <v>100.754</v>
      </c>
    </row>
    <row r="23" spans="1:293">
      <c r="A23">
        <v>7</v>
      </c>
      <c r="B23">
        <v>1697742613.1</v>
      </c>
      <c r="C23">
        <v>30</v>
      </c>
      <c r="D23" t="s">
        <v>447</v>
      </c>
      <c r="E23" t="s">
        <v>448</v>
      </c>
      <c r="F23">
        <v>5</v>
      </c>
      <c r="G23" t="s">
        <v>427</v>
      </c>
      <c r="H23" t="s">
        <v>428</v>
      </c>
      <c r="I23">
        <v>1697742610.3</v>
      </c>
      <c r="J23">
        <f>(K23)/1000</f>
        <v>0</v>
      </c>
      <c r="K23">
        <f>IF(DP23, AN23, AH23)</f>
        <v>0</v>
      </c>
      <c r="L23">
        <f>IF(DP23, AI23, AG23)</f>
        <v>0</v>
      </c>
      <c r="M23">
        <f>DR23 - IF(AU23&gt;1, L23*DL23*100.0/(AW23*EF23), 0)</f>
        <v>0</v>
      </c>
      <c r="N23">
        <f>((T23-J23/2)*M23-L23)/(T23+J23/2)</f>
        <v>0</v>
      </c>
      <c r="O23">
        <f>N23*(DY23+DZ23)/1000.0</f>
        <v>0</v>
      </c>
      <c r="P23">
        <f>(DR23 - IF(AU23&gt;1, L23*DL23*100.0/(AW23*EF23), 0))*(DY23+DZ23)/1000.0</f>
        <v>0</v>
      </c>
      <c r="Q23">
        <f>2.0/((1/S23-1/R23)+SIGN(S23)*SQRT((1/S23-1/R23)*(1/S23-1/R23) + 4*DM23/((DM23+1)*(DM23+1))*(2*1/S23*1/R23-1/R23*1/R23)))</f>
        <v>0</v>
      </c>
      <c r="R23">
        <f>IF(LEFT(DN23,1)&lt;&gt;"0",IF(LEFT(DN23,1)="1",3.0,DO23),$D$5+$E$5*(EF23*DY23/($K$5*1000))+$F$5*(EF23*DY23/($K$5*1000))*MAX(MIN(DL23,$J$5),$I$5)*MAX(MIN(DL23,$J$5),$I$5)+$G$5*MAX(MIN(DL23,$J$5),$I$5)*(EF23*DY23/($K$5*1000))+$H$5*(EF23*DY23/($K$5*1000))*(EF23*DY23/($K$5*1000)))</f>
        <v>0</v>
      </c>
      <c r="S23">
        <f>J23*(1000-(1000*0.61365*exp(17.502*W23/(240.97+W23))/(DY23+DZ23)+DT23)/2)/(1000*0.61365*exp(17.502*W23/(240.97+W23))/(DY23+DZ23)-DT23)</f>
        <v>0</v>
      </c>
      <c r="T23">
        <f>1/((DM23+1)/(Q23/1.6)+1/(R23/1.37)) + DM23/((DM23+1)/(Q23/1.6) + DM23/(R23/1.37))</f>
        <v>0</v>
      </c>
      <c r="U23">
        <f>(DH23*DK23)</f>
        <v>0</v>
      </c>
      <c r="V23">
        <f>(EA23+(U23+2*0.95*5.67E-8*(((EA23+$B$7)+273)^4-(EA23+273)^4)-44100*J23)/(1.84*29.3*R23+8*0.95*5.67E-8*(EA23+273)^3))</f>
        <v>0</v>
      </c>
      <c r="W23">
        <f>($C$7*EB23+$D$7*EC23+$E$7*V23)</f>
        <v>0</v>
      </c>
      <c r="X23">
        <f>0.61365*exp(17.502*W23/(240.97+W23))</f>
        <v>0</v>
      </c>
      <c r="Y23">
        <f>(Z23/AA23*100)</f>
        <v>0</v>
      </c>
      <c r="Z23">
        <f>DT23*(DY23+DZ23)/1000</f>
        <v>0</v>
      </c>
      <c r="AA23">
        <f>0.61365*exp(17.502*EA23/(240.97+EA23))</f>
        <v>0</v>
      </c>
      <c r="AB23">
        <f>(X23-DT23*(DY23+DZ23)/1000)</f>
        <v>0</v>
      </c>
      <c r="AC23">
        <f>(-J23*44100)</f>
        <v>0</v>
      </c>
      <c r="AD23">
        <f>2*29.3*R23*0.92*(EA23-W23)</f>
        <v>0</v>
      </c>
      <c r="AE23">
        <f>2*0.95*5.67E-8*(((EA23+$B$7)+273)^4-(W23+273)^4)</f>
        <v>0</v>
      </c>
      <c r="AF23">
        <f>U23+AE23+AC23+AD23</f>
        <v>0</v>
      </c>
      <c r="AG23">
        <f>DX23*AU23*(DS23-DR23*(1000-AU23*DU23)/(1000-AU23*DT23))/(100*DL23)</f>
        <v>0</v>
      </c>
      <c r="AH23">
        <f>1000*DX23*AU23*(DT23-DU23)/(100*DL23*(1000-AU23*DT23))</f>
        <v>0</v>
      </c>
      <c r="AI23">
        <f>(AJ23 - AK23 - DY23*1E3/(8.314*(EA23+273.15)) * AM23/DX23 * AL23) * DX23/(100*DL23) * (1000 - DU23)/1000</f>
        <v>0</v>
      </c>
      <c r="AJ23">
        <v>60.88282116335785</v>
      </c>
      <c r="AK23">
        <v>38.76974545454546</v>
      </c>
      <c r="AL23">
        <v>4.19310605492131</v>
      </c>
      <c r="AM23">
        <v>66.57056802044264</v>
      </c>
      <c r="AN23">
        <f>(AP23 - AO23 + DY23*1E3/(8.314*(EA23+273.15)) * AR23/DX23 * AQ23) * DX23/(100*DL23) * 1000/(1000 - AP23)</f>
        <v>0</v>
      </c>
      <c r="AO23">
        <v>27.55914532991988</v>
      </c>
      <c r="AP23">
        <v>28.14369878787878</v>
      </c>
      <c r="AQ23">
        <v>-0.01240427469994712</v>
      </c>
      <c r="AR23">
        <v>77.99991193535263</v>
      </c>
      <c r="AS23">
        <v>0</v>
      </c>
      <c r="AT23">
        <v>0</v>
      </c>
      <c r="AU23">
        <f>IF(AS23*$H$13&gt;=AW23,1.0,(AW23/(AW23-AS23*$H$13)))</f>
        <v>0</v>
      </c>
      <c r="AV23">
        <f>(AU23-1)*100</f>
        <v>0</v>
      </c>
      <c r="AW23">
        <f>MAX(0,($B$13+$C$13*EF23)/(1+$D$13*EF23)*DY23/(EA23+273)*$E$13)</f>
        <v>0</v>
      </c>
      <c r="AX23" t="s">
        <v>429</v>
      </c>
      <c r="AY23" t="s">
        <v>429</v>
      </c>
      <c r="AZ23">
        <v>0</v>
      </c>
      <c r="BA23">
        <v>0</v>
      </c>
      <c r="BB23">
        <f>1-AZ23/BA23</f>
        <v>0</v>
      </c>
      <c r="BC23">
        <v>0</v>
      </c>
      <c r="BD23" t="s">
        <v>429</v>
      </c>
      <c r="BE23" t="s">
        <v>429</v>
      </c>
      <c r="BF23">
        <v>0</v>
      </c>
      <c r="BG23">
        <v>0</v>
      </c>
      <c r="BH23">
        <f>1-BF23/BG23</f>
        <v>0</v>
      </c>
      <c r="BI23">
        <v>0.5</v>
      </c>
      <c r="BJ23">
        <f>DI23</f>
        <v>0</v>
      </c>
      <c r="BK23">
        <f>L23</f>
        <v>0</v>
      </c>
      <c r="BL23">
        <f>BH23*BI23*BJ23</f>
        <v>0</v>
      </c>
      <c r="BM23">
        <f>(BK23-BC23)/BJ23</f>
        <v>0</v>
      </c>
      <c r="BN23">
        <f>(BA23-BG23)/BG23</f>
        <v>0</v>
      </c>
      <c r="BO23">
        <f>AZ23/(BB23+AZ23/BG23)</f>
        <v>0</v>
      </c>
      <c r="BP23" t="s">
        <v>429</v>
      </c>
      <c r="BQ23">
        <v>0</v>
      </c>
      <c r="BR23">
        <f>IF(BQ23&lt;&gt;0, BQ23, BO23)</f>
        <v>0</v>
      </c>
      <c r="BS23">
        <f>1-BR23/BG23</f>
        <v>0</v>
      </c>
      <c r="BT23">
        <f>(BG23-BF23)/(BG23-BR23)</f>
        <v>0</v>
      </c>
      <c r="BU23">
        <f>(BA23-BG23)/(BA23-BR23)</f>
        <v>0</v>
      </c>
      <c r="BV23">
        <f>(BG23-BF23)/(BG23-AZ23)</f>
        <v>0</v>
      </c>
      <c r="BW23">
        <f>(BA23-BG23)/(BA23-AZ23)</f>
        <v>0</v>
      </c>
      <c r="BX23">
        <f>(BT23*BR23/BF23)</f>
        <v>0</v>
      </c>
      <c r="BY23">
        <f>(1-BX23)</f>
        <v>0</v>
      </c>
      <c r="BZ23">
        <v>1254</v>
      </c>
      <c r="CA23">
        <v>290.0000000000001</v>
      </c>
      <c r="CB23">
        <v>1794.22</v>
      </c>
      <c r="CC23">
        <v>145</v>
      </c>
      <c r="CD23">
        <v>10489.1</v>
      </c>
      <c r="CE23">
        <v>1791.54</v>
      </c>
      <c r="CF23">
        <v>2.68</v>
      </c>
      <c r="CG23">
        <v>300.0000000000001</v>
      </c>
      <c r="CH23">
        <v>24</v>
      </c>
      <c r="CI23">
        <v>1830.069211033827</v>
      </c>
      <c r="CJ23">
        <v>2.659560471730547</v>
      </c>
      <c r="CK23">
        <v>-40.40927745103821</v>
      </c>
      <c r="CL23">
        <v>2.423317042066543</v>
      </c>
      <c r="CM23">
        <v>0.9085152786405289</v>
      </c>
      <c r="CN23">
        <v>-0.008400608898776423</v>
      </c>
      <c r="CO23">
        <v>289.9999999999999</v>
      </c>
      <c r="CP23">
        <v>1781.89</v>
      </c>
      <c r="CQ23">
        <v>685</v>
      </c>
      <c r="CR23">
        <v>10454.8</v>
      </c>
      <c r="CS23">
        <v>1791.42</v>
      </c>
      <c r="CT23">
        <v>-9.529999999999999</v>
      </c>
      <c r="DH23">
        <f>$B$11*EG23+$C$11*EH23+$F$11*ES23*(1-EV23)</f>
        <v>0</v>
      </c>
      <c r="DI23">
        <f>DH23*DJ23</f>
        <v>0</v>
      </c>
      <c r="DJ23">
        <f>($B$11*$D$9+$C$11*$D$9+$F$11*((FF23+EX23)/MAX(FF23+EX23+FG23, 0.1)*$I$9+FG23/MAX(FF23+EX23+FG23, 0.1)*$J$9))/($B$11+$C$11+$F$11)</f>
        <v>0</v>
      </c>
      <c r="DK23">
        <f>($B$11*$K$9+$C$11*$K$9+$F$11*((FF23+EX23)/MAX(FF23+EX23+FG23, 0.1)*$P$9+FG23/MAX(FF23+EX23+FG23, 0.1)*$Q$9))/($B$11+$C$11+$F$11)</f>
        <v>0</v>
      </c>
      <c r="DL23">
        <v>6</v>
      </c>
      <c r="DM23">
        <v>0.5</v>
      </c>
      <c r="DN23" t="s">
        <v>430</v>
      </c>
      <c r="DO23">
        <v>2</v>
      </c>
      <c r="DP23" t="b">
        <v>1</v>
      </c>
      <c r="DQ23">
        <v>1697742610.3</v>
      </c>
      <c r="DR23">
        <v>28.19202</v>
      </c>
      <c r="DS23">
        <v>61.13777</v>
      </c>
      <c r="DT23">
        <v>28.18005</v>
      </c>
      <c r="DU23">
        <v>27.54086</v>
      </c>
      <c r="DV23">
        <v>28.35714</v>
      </c>
      <c r="DW23">
        <v>28.18005</v>
      </c>
      <c r="DX23">
        <v>500.0628</v>
      </c>
      <c r="DY23">
        <v>98.4592</v>
      </c>
      <c r="DZ23">
        <v>0.10015946</v>
      </c>
      <c r="EA23">
        <v>30.46958</v>
      </c>
      <c r="EB23">
        <v>29.90567</v>
      </c>
      <c r="EC23">
        <v>999.9</v>
      </c>
      <c r="ED23">
        <v>0</v>
      </c>
      <c r="EE23">
        <v>0</v>
      </c>
      <c r="EF23">
        <v>9987.932000000001</v>
      </c>
      <c r="EG23">
        <v>0</v>
      </c>
      <c r="EH23">
        <v>274.9621</v>
      </c>
      <c r="EI23">
        <v>-32.94577</v>
      </c>
      <c r="EJ23">
        <v>29.00938</v>
      </c>
      <c r="EK23">
        <v>62.86863999999999</v>
      </c>
      <c r="EL23">
        <v>0.6391895</v>
      </c>
      <c r="EM23">
        <v>61.13777</v>
      </c>
      <c r="EN23">
        <v>27.54086</v>
      </c>
      <c r="EO23">
        <v>2.774585</v>
      </c>
      <c r="EP23">
        <v>2.711652</v>
      </c>
      <c r="EQ23">
        <v>22.73366</v>
      </c>
      <c r="ER23">
        <v>22.35588</v>
      </c>
      <c r="ES23">
        <v>299.994</v>
      </c>
      <c r="ET23">
        <v>0.8999558999999999</v>
      </c>
      <c r="EU23">
        <v>0.10004402</v>
      </c>
      <c r="EV23">
        <v>0</v>
      </c>
      <c r="EW23">
        <v>1232.798</v>
      </c>
      <c r="EX23">
        <v>4.999160000000001</v>
      </c>
      <c r="EY23">
        <v>4344.785000000001</v>
      </c>
      <c r="EZ23">
        <v>2557.21</v>
      </c>
      <c r="FA23">
        <v>36.875</v>
      </c>
      <c r="FB23">
        <v>40.312</v>
      </c>
      <c r="FC23">
        <v>38.3246</v>
      </c>
      <c r="FD23">
        <v>40.0809</v>
      </c>
      <c r="FE23">
        <v>39.3309</v>
      </c>
      <c r="FF23">
        <v>265.483</v>
      </c>
      <c r="FG23">
        <v>29.511</v>
      </c>
      <c r="FH23">
        <v>0</v>
      </c>
      <c r="FI23">
        <v>1838.5</v>
      </c>
      <c r="FJ23">
        <v>0</v>
      </c>
      <c r="FK23">
        <v>1231.9848</v>
      </c>
      <c r="FL23">
        <v>16.80461540871551</v>
      </c>
      <c r="FM23">
        <v>-21.82538473009581</v>
      </c>
      <c r="FN23">
        <v>4345.3372</v>
      </c>
      <c r="FO23">
        <v>15</v>
      </c>
      <c r="FP23">
        <v>1697740793</v>
      </c>
      <c r="FQ23" t="s">
        <v>431</v>
      </c>
      <c r="FR23">
        <v>1697740793</v>
      </c>
      <c r="FS23">
        <v>0</v>
      </c>
      <c r="FT23">
        <v>7</v>
      </c>
      <c r="FU23">
        <v>-0.032</v>
      </c>
      <c r="FV23">
        <v>0</v>
      </c>
      <c r="FW23">
        <v>0.159</v>
      </c>
      <c r="FX23">
        <v>0</v>
      </c>
      <c r="FY23">
        <v>415</v>
      </c>
      <c r="FZ23">
        <v>0</v>
      </c>
      <c r="GA23">
        <v>0.37</v>
      </c>
      <c r="GB23">
        <v>0</v>
      </c>
      <c r="GC23">
        <v>-14.083167255</v>
      </c>
      <c r="GD23">
        <v>-136.7946760210131</v>
      </c>
      <c r="GE23">
        <v>13.58403519848988</v>
      </c>
      <c r="GF23">
        <v>0</v>
      </c>
      <c r="GG23">
        <v>1228.016176470588</v>
      </c>
      <c r="GH23">
        <v>61.62887700921912</v>
      </c>
      <c r="GI23">
        <v>7.036506074293142</v>
      </c>
      <c r="GJ23">
        <v>0</v>
      </c>
      <c r="GK23">
        <v>0</v>
      </c>
      <c r="GL23">
        <v>2</v>
      </c>
      <c r="GM23" t="s">
        <v>432</v>
      </c>
      <c r="GN23">
        <v>3.12794</v>
      </c>
      <c r="GO23">
        <v>2.76344</v>
      </c>
      <c r="GP23">
        <v>0.0112425</v>
      </c>
      <c r="GQ23">
        <v>0.0221752</v>
      </c>
      <c r="GR23">
        <v>0.130089</v>
      </c>
      <c r="GS23">
        <v>0.126139</v>
      </c>
      <c r="GT23">
        <v>30015.5</v>
      </c>
      <c r="GU23">
        <v>31578.9</v>
      </c>
      <c r="GV23">
        <v>30065.1</v>
      </c>
      <c r="GW23">
        <v>33167.1</v>
      </c>
      <c r="GX23">
        <v>37332.2</v>
      </c>
      <c r="GY23">
        <v>44415</v>
      </c>
      <c r="GZ23">
        <v>37060.3</v>
      </c>
      <c r="HA23">
        <v>44391.2</v>
      </c>
      <c r="HB23">
        <v>1.95085</v>
      </c>
      <c r="HC23">
        <v>1.98183</v>
      </c>
      <c r="HD23">
        <v>0.0244156</v>
      </c>
      <c r="HE23">
        <v>0</v>
      </c>
      <c r="HF23">
        <v>29.5214</v>
      </c>
      <c r="HG23">
        <v>999.9</v>
      </c>
      <c r="HH23">
        <v>62.8</v>
      </c>
      <c r="HI23">
        <v>33.7</v>
      </c>
      <c r="HJ23">
        <v>33.5107</v>
      </c>
      <c r="HK23">
        <v>61.8818</v>
      </c>
      <c r="HL23">
        <v>30.5689</v>
      </c>
      <c r="HM23">
        <v>1</v>
      </c>
      <c r="HN23">
        <v>0.282198</v>
      </c>
      <c r="HO23">
        <v>-0.224123</v>
      </c>
      <c r="HP23">
        <v>20.3168</v>
      </c>
      <c r="HQ23">
        <v>5.19932</v>
      </c>
      <c r="HR23">
        <v>11.8542</v>
      </c>
      <c r="HS23">
        <v>4.98295</v>
      </c>
      <c r="HT23">
        <v>3.2625</v>
      </c>
      <c r="HU23">
        <v>763</v>
      </c>
      <c r="HV23">
        <v>4030</v>
      </c>
      <c r="HW23">
        <v>6760.7</v>
      </c>
      <c r="HX23">
        <v>39.9</v>
      </c>
      <c r="HY23">
        <v>1.88339</v>
      </c>
      <c r="HZ23">
        <v>1.87943</v>
      </c>
      <c r="IA23">
        <v>1.88147</v>
      </c>
      <c r="IB23">
        <v>1.88002</v>
      </c>
      <c r="IC23">
        <v>1.8782</v>
      </c>
      <c r="ID23">
        <v>1.87781</v>
      </c>
      <c r="IE23">
        <v>1.87968</v>
      </c>
      <c r="IF23">
        <v>1.87635</v>
      </c>
      <c r="IG23">
        <v>0</v>
      </c>
      <c r="IH23">
        <v>0</v>
      </c>
      <c r="II23">
        <v>0</v>
      </c>
      <c r="IJ23">
        <v>0</v>
      </c>
      <c r="IK23" t="s">
        <v>433</v>
      </c>
      <c r="IL23" t="s">
        <v>434</v>
      </c>
      <c r="IM23" t="s">
        <v>435</v>
      </c>
      <c r="IN23" t="s">
        <v>435</v>
      </c>
      <c r="IO23" t="s">
        <v>435</v>
      </c>
      <c r="IP23" t="s">
        <v>435</v>
      </c>
      <c r="IQ23">
        <v>0</v>
      </c>
      <c r="IR23">
        <v>100</v>
      </c>
      <c r="IS23">
        <v>100</v>
      </c>
      <c r="IT23">
        <v>-0.152</v>
      </c>
      <c r="IU23">
        <v>0</v>
      </c>
      <c r="IV23">
        <v>-0.1957176418348122</v>
      </c>
      <c r="IW23">
        <v>0.001085284750954129</v>
      </c>
      <c r="IX23">
        <v>-2.12959365371586E-07</v>
      </c>
      <c r="IY23">
        <v>-7.809812456259381E-11</v>
      </c>
      <c r="IZ23">
        <v>0</v>
      </c>
      <c r="JA23">
        <v>0</v>
      </c>
      <c r="JB23">
        <v>0</v>
      </c>
      <c r="JC23">
        <v>0</v>
      </c>
      <c r="JD23">
        <v>18</v>
      </c>
      <c r="JE23">
        <v>2008</v>
      </c>
      <c r="JF23">
        <v>-1</v>
      </c>
      <c r="JG23">
        <v>-1</v>
      </c>
      <c r="JH23">
        <v>30.3</v>
      </c>
      <c r="JI23">
        <v>28295710.2</v>
      </c>
      <c r="JJ23">
        <v>0.655518</v>
      </c>
      <c r="JK23">
        <v>2.63184</v>
      </c>
      <c r="JL23">
        <v>1.54541</v>
      </c>
      <c r="JM23">
        <v>2.33398</v>
      </c>
      <c r="JN23">
        <v>1.5918</v>
      </c>
      <c r="JO23">
        <v>2.38037</v>
      </c>
      <c r="JP23">
        <v>38.9445</v>
      </c>
      <c r="JQ23">
        <v>15.3316</v>
      </c>
      <c r="JR23">
        <v>18</v>
      </c>
      <c r="JS23">
        <v>508.007</v>
      </c>
      <c r="JT23">
        <v>498.015</v>
      </c>
      <c r="JU23">
        <v>29.8461</v>
      </c>
      <c r="JV23">
        <v>31.0508</v>
      </c>
      <c r="JW23">
        <v>29.9984</v>
      </c>
      <c r="JX23">
        <v>31.0325</v>
      </c>
      <c r="JY23">
        <v>30.962</v>
      </c>
      <c r="JZ23">
        <v>13.357</v>
      </c>
      <c r="KA23">
        <v>27.893</v>
      </c>
      <c r="KB23">
        <v>61.784</v>
      </c>
      <c r="KC23">
        <v>29.7867</v>
      </c>
      <c r="KD23">
        <v>150.965</v>
      </c>
      <c r="KE23">
        <v>27.2462</v>
      </c>
      <c r="KF23">
        <v>101.256</v>
      </c>
      <c r="KG23">
        <v>100.757</v>
      </c>
    </row>
    <row r="24" spans="1:293">
      <c r="A24">
        <v>8</v>
      </c>
      <c r="B24">
        <v>1697742618.1</v>
      </c>
      <c r="C24">
        <v>35</v>
      </c>
      <c r="D24" t="s">
        <v>449</v>
      </c>
      <c r="E24" t="s">
        <v>450</v>
      </c>
      <c r="F24">
        <v>5</v>
      </c>
      <c r="G24" t="s">
        <v>427</v>
      </c>
      <c r="H24" t="s">
        <v>428</v>
      </c>
      <c r="I24">
        <v>1697742615.6</v>
      </c>
      <c r="J24">
        <f>(K24)/1000</f>
        <v>0</v>
      </c>
      <c r="K24">
        <f>IF(DP24, AN24, AH24)</f>
        <v>0</v>
      </c>
      <c r="L24">
        <f>IF(DP24, AI24, AG24)</f>
        <v>0</v>
      </c>
      <c r="M24">
        <f>DR24 - IF(AU24&gt;1, L24*DL24*100.0/(AW24*EF24), 0)</f>
        <v>0</v>
      </c>
      <c r="N24">
        <f>((T24-J24/2)*M24-L24)/(T24+J24/2)</f>
        <v>0</v>
      </c>
      <c r="O24">
        <f>N24*(DY24+DZ24)/1000.0</f>
        <v>0</v>
      </c>
      <c r="P24">
        <f>(DR24 - IF(AU24&gt;1, L24*DL24*100.0/(AW24*EF24), 0))*(DY24+DZ24)/1000.0</f>
        <v>0</v>
      </c>
      <c r="Q24">
        <f>2.0/((1/S24-1/R24)+SIGN(S24)*SQRT((1/S24-1/R24)*(1/S24-1/R24) + 4*DM24/((DM24+1)*(DM24+1))*(2*1/S24*1/R24-1/R24*1/R24)))</f>
        <v>0</v>
      </c>
      <c r="R24">
        <f>IF(LEFT(DN24,1)&lt;&gt;"0",IF(LEFT(DN24,1)="1",3.0,DO24),$D$5+$E$5*(EF24*DY24/($K$5*1000))+$F$5*(EF24*DY24/($K$5*1000))*MAX(MIN(DL24,$J$5),$I$5)*MAX(MIN(DL24,$J$5),$I$5)+$G$5*MAX(MIN(DL24,$J$5),$I$5)*(EF24*DY24/($K$5*1000))+$H$5*(EF24*DY24/($K$5*1000))*(EF24*DY24/($K$5*1000)))</f>
        <v>0</v>
      </c>
      <c r="S24">
        <f>J24*(1000-(1000*0.61365*exp(17.502*W24/(240.97+W24))/(DY24+DZ24)+DT24)/2)/(1000*0.61365*exp(17.502*W24/(240.97+W24))/(DY24+DZ24)-DT24)</f>
        <v>0</v>
      </c>
      <c r="T24">
        <f>1/((DM24+1)/(Q24/1.6)+1/(R24/1.37)) + DM24/((DM24+1)/(Q24/1.6) + DM24/(R24/1.37))</f>
        <v>0</v>
      </c>
      <c r="U24">
        <f>(DH24*DK24)</f>
        <v>0</v>
      </c>
      <c r="V24">
        <f>(EA24+(U24+2*0.95*5.67E-8*(((EA24+$B$7)+273)^4-(EA24+273)^4)-44100*J24)/(1.84*29.3*R24+8*0.95*5.67E-8*(EA24+273)^3))</f>
        <v>0</v>
      </c>
      <c r="W24">
        <f>($C$7*EB24+$D$7*EC24+$E$7*V24)</f>
        <v>0</v>
      </c>
      <c r="X24">
        <f>0.61365*exp(17.502*W24/(240.97+W24))</f>
        <v>0</v>
      </c>
      <c r="Y24">
        <f>(Z24/AA24*100)</f>
        <v>0</v>
      </c>
      <c r="Z24">
        <f>DT24*(DY24+DZ24)/1000</f>
        <v>0</v>
      </c>
      <c r="AA24">
        <f>0.61365*exp(17.502*EA24/(240.97+EA24))</f>
        <v>0</v>
      </c>
      <c r="AB24">
        <f>(X24-DT24*(DY24+DZ24)/1000)</f>
        <v>0</v>
      </c>
      <c r="AC24">
        <f>(-J24*44100)</f>
        <v>0</v>
      </c>
      <c r="AD24">
        <f>2*29.3*R24*0.92*(EA24-W24)</f>
        <v>0</v>
      </c>
      <c r="AE24">
        <f>2*0.95*5.67E-8*(((EA24+$B$7)+273)^4-(W24+273)^4)</f>
        <v>0</v>
      </c>
      <c r="AF24">
        <f>U24+AE24+AC24+AD24</f>
        <v>0</v>
      </c>
      <c r="AG24">
        <f>DX24*AU24*(DS24-DR24*(1000-AU24*DU24)/(1000-AU24*DT24))/(100*DL24)</f>
        <v>0</v>
      </c>
      <c r="AH24">
        <f>1000*DX24*AU24*(DT24-DU24)/(100*DL24*(1000-AU24*DT24))</f>
        <v>0</v>
      </c>
      <c r="AI24">
        <f>(AJ24 - AK24 - DY24*1E3/(8.314*(EA24+273.15)) * AM24/DX24 * AL24) * DX24/(100*DL24) * (1000 - DU24)/1000</f>
        <v>0</v>
      </c>
      <c r="AJ24">
        <v>99.00570000827048</v>
      </c>
      <c r="AK24">
        <v>67.2486315151515</v>
      </c>
      <c r="AL24">
        <v>5.953129172822059</v>
      </c>
      <c r="AM24">
        <v>66.57056802044264</v>
      </c>
      <c r="AN24">
        <f>(AP24 - AO24 + DY24*1E3/(8.314*(EA24+273.15)) * AR24/DX24 * AQ24) * DX24/(100*DL24) * 1000/(1000 - AP24)</f>
        <v>0</v>
      </c>
      <c r="AO24">
        <v>27.39306716909099</v>
      </c>
      <c r="AP24">
        <v>28.04064666666666</v>
      </c>
      <c r="AQ24">
        <v>-0.02160768054409818</v>
      </c>
      <c r="AR24">
        <v>77.99991193535263</v>
      </c>
      <c r="AS24">
        <v>0</v>
      </c>
      <c r="AT24">
        <v>0</v>
      </c>
      <c r="AU24">
        <f>IF(AS24*$H$13&gt;=AW24,1.0,(AW24/(AW24-AS24*$H$13)))</f>
        <v>0</v>
      </c>
      <c r="AV24">
        <f>(AU24-1)*100</f>
        <v>0</v>
      </c>
      <c r="AW24">
        <f>MAX(0,($B$13+$C$13*EF24)/(1+$D$13*EF24)*DY24/(EA24+273)*$E$13)</f>
        <v>0</v>
      </c>
      <c r="AX24" t="s">
        <v>429</v>
      </c>
      <c r="AY24" t="s">
        <v>429</v>
      </c>
      <c r="AZ24">
        <v>0</v>
      </c>
      <c r="BA24">
        <v>0</v>
      </c>
      <c r="BB24">
        <f>1-AZ24/BA24</f>
        <v>0</v>
      </c>
      <c r="BC24">
        <v>0</v>
      </c>
      <c r="BD24" t="s">
        <v>429</v>
      </c>
      <c r="BE24" t="s">
        <v>429</v>
      </c>
      <c r="BF24">
        <v>0</v>
      </c>
      <c r="BG24">
        <v>0</v>
      </c>
      <c r="BH24">
        <f>1-BF24/BG24</f>
        <v>0</v>
      </c>
      <c r="BI24">
        <v>0.5</v>
      </c>
      <c r="BJ24">
        <f>DI24</f>
        <v>0</v>
      </c>
      <c r="BK24">
        <f>L24</f>
        <v>0</v>
      </c>
      <c r="BL24">
        <f>BH24*BI24*BJ24</f>
        <v>0</v>
      </c>
      <c r="BM24">
        <f>(BK24-BC24)/BJ24</f>
        <v>0</v>
      </c>
      <c r="BN24">
        <f>(BA24-BG24)/BG24</f>
        <v>0</v>
      </c>
      <c r="BO24">
        <f>AZ24/(BB24+AZ24/BG24)</f>
        <v>0</v>
      </c>
      <c r="BP24" t="s">
        <v>429</v>
      </c>
      <c r="BQ24">
        <v>0</v>
      </c>
      <c r="BR24">
        <f>IF(BQ24&lt;&gt;0, BQ24, BO24)</f>
        <v>0</v>
      </c>
      <c r="BS24">
        <f>1-BR24/BG24</f>
        <v>0</v>
      </c>
      <c r="BT24">
        <f>(BG24-BF24)/(BG24-BR24)</f>
        <v>0</v>
      </c>
      <c r="BU24">
        <f>(BA24-BG24)/(BA24-BR24)</f>
        <v>0</v>
      </c>
      <c r="BV24">
        <f>(BG24-BF24)/(BG24-AZ24)</f>
        <v>0</v>
      </c>
      <c r="BW24">
        <f>(BA24-BG24)/(BA24-AZ24)</f>
        <v>0</v>
      </c>
      <c r="BX24">
        <f>(BT24*BR24/BF24)</f>
        <v>0</v>
      </c>
      <c r="BY24">
        <f>(1-BX24)</f>
        <v>0</v>
      </c>
      <c r="BZ24">
        <v>1254</v>
      </c>
      <c r="CA24">
        <v>290.0000000000001</v>
      </c>
      <c r="CB24">
        <v>1794.22</v>
      </c>
      <c r="CC24">
        <v>145</v>
      </c>
      <c r="CD24">
        <v>10489.1</v>
      </c>
      <c r="CE24">
        <v>1791.54</v>
      </c>
      <c r="CF24">
        <v>2.68</v>
      </c>
      <c r="CG24">
        <v>300.0000000000001</v>
      </c>
      <c r="CH24">
        <v>24</v>
      </c>
      <c r="CI24">
        <v>1830.069211033827</v>
      </c>
      <c r="CJ24">
        <v>2.659560471730547</v>
      </c>
      <c r="CK24">
        <v>-40.40927745103821</v>
      </c>
      <c r="CL24">
        <v>2.423317042066543</v>
      </c>
      <c r="CM24">
        <v>0.9085152786405289</v>
      </c>
      <c r="CN24">
        <v>-0.008400608898776423</v>
      </c>
      <c r="CO24">
        <v>289.9999999999999</v>
      </c>
      <c r="CP24">
        <v>1781.89</v>
      </c>
      <c r="CQ24">
        <v>685</v>
      </c>
      <c r="CR24">
        <v>10454.8</v>
      </c>
      <c r="CS24">
        <v>1791.42</v>
      </c>
      <c r="CT24">
        <v>-9.529999999999999</v>
      </c>
      <c r="DH24">
        <f>$B$11*EG24+$C$11*EH24+$F$11*ES24*(1-EV24)</f>
        <v>0</v>
      </c>
      <c r="DI24">
        <f>DH24*DJ24</f>
        <v>0</v>
      </c>
      <c r="DJ24">
        <f>($B$11*$D$9+$C$11*$D$9+$F$11*((FF24+EX24)/MAX(FF24+EX24+FG24, 0.1)*$I$9+FG24/MAX(FF24+EX24+FG24, 0.1)*$J$9))/($B$11+$C$11+$F$11)</f>
        <v>0</v>
      </c>
      <c r="DK24">
        <f>($B$11*$K$9+$C$11*$K$9+$F$11*((FF24+EX24)/MAX(FF24+EX24+FG24, 0.1)*$P$9+FG24/MAX(FF24+EX24+FG24, 0.1)*$Q$9))/($B$11+$C$11+$F$11)</f>
        <v>0</v>
      </c>
      <c r="DL24">
        <v>6</v>
      </c>
      <c r="DM24">
        <v>0.5</v>
      </c>
      <c r="DN24" t="s">
        <v>430</v>
      </c>
      <c r="DO24">
        <v>2</v>
      </c>
      <c r="DP24" t="b">
        <v>1</v>
      </c>
      <c r="DQ24">
        <v>1697742615.6</v>
      </c>
      <c r="DR24">
        <v>53.49898888888888</v>
      </c>
      <c r="DS24">
        <v>101.4966444444445</v>
      </c>
      <c r="DT24">
        <v>28.08118888888889</v>
      </c>
      <c r="DU24">
        <v>27.38381111111111</v>
      </c>
      <c r="DV24">
        <v>53.63711111111112</v>
      </c>
      <c r="DW24">
        <v>28.08118888888889</v>
      </c>
      <c r="DX24">
        <v>499.9752222222222</v>
      </c>
      <c r="DY24">
        <v>98.46087777777777</v>
      </c>
      <c r="DZ24">
        <v>0.0999241888888889</v>
      </c>
      <c r="EA24">
        <v>30.4757</v>
      </c>
      <c r="EB24">
        <v>29.92591111111112</v>
      </c>
      <c r="EC24">
        <v>999.9000000000001</v>
      </c>
      <c r="ED24">
        <v>0</v>
      </c>
      <c r="EE24">
        <v>0</v>
      </c>
      <c r="EF24">
        <v>10007.69333333333</v>
      </c>
      <c r="EG24">
        <v>0</v>
      </c>
      <c r="EH24">
        <v>274.7768888888888</v>
      </c>
      <c r="EI24">
        <v>-47.99772222222222</v>
      </c>
      <c r="EJ24">
        <v>55.04448888888888</v>
      </c>
      <c r="EK24">
        <v>104.3540444444445</v>
      </c>
      <c r="EL24">
        <v>0.6973788888888889</v>
      </c>
      <c r="EM24">
        <v>101.4966444444445</v>
      </c>
      <c r="EN24">
        <v>27.38381111111111</v>
      </c>
      <c r="EO24">
        <v>2.764898888888889</v>
      </c>
      <c r="EP24">
        <v>2.696233333333334</v>
      </c>
      <c r="EQ24">
        <v>22.67597777777777</v>
      </c>
      <c r="ER24">
        <v>22.26218888888889</v>
      </c>
      <c r="ES24">
        <v>299.9625555555556</v>
      </c>
      <c r="ET24">
        <v>0.8999619999999999</v>
      </c>
      <c r="EU24">
        <v>0.1000379111111111</v>
      </c>
      <c r="EV24">
        <v>0</v>
      </c>
      <c r="EW24">
        <v>1222.573333333333</v>
      </c>
      <c r="EX24">
        <v>4.99916</v>
      </c>
      <c r="EY24">
        <v>4304.02</v>
      </c>
      <c r="EZ24">
        <v>2556.942222222222</v>
      </c>
      <c r="FA24">
        <v>36.875</v>
      </c>
      <c r="FB24">
        <v>40.30511111111111</v>
      </c>
      <c r="FC24">
        <v>38.312</v>
      </c>
      <c r="FD24">
        <v>40.062</v>
      </c>
      <c r="FE24">
        <v>39.312</v>
      </c>
      <c r="FF24">
        <v>265.4555555555555</v>
      </c>
      <c r="FG24">
        <v>29.50777777777778</v>
      </c>
      <c r="FH24">
        <v>0</v>
      </c>
      <c r="FI24">
        <v>1843.299999952316</v>
      </c>
      <c r="FJ24">
        <v>0</v>
      </c>
      <c r="FK24">
        <v>1229.7172</v>
      </c>
      <c r="FL24">
        <v>-72.48384626084027</v>
      </c>
      <c r="FM24">
        <v>-284.1561543820882</v>
      </c>
      <c r="FN24">
        <v>4332.098000000001</v>
      </c>
      <c r="FO24">
        <v>15</v>
      </c>
      <c r="FP24">
        <v>1697740793</v>
      </c>
      <c r="FQ24" t="s">
        <v>431</v>
      </c>
      <c r="FR24">
        <v>1697740793</v>
      </c>
      <c r="FS24">
        <v>0</v>
      </c>
      <c r="FT24">
        <v>7</v>
      </c>
      <c r="FU24">
        <v>-0.032</v>
      </c>
      <c r="FV24">
        <v>0</v>
      </c>
      <c r="FW24">
        <v>0.159</v>
      </c>
      <c r="FX24">
        <v>0</v>
      </c>
      <c r="FY24">
        <v>415</v>
      </c>
      <c r="FZ24">
        <v>0</v>
      </c>
      <c r="GA24">
        <v>0.37</v>
      </c>
      <c r="GB24">
        <v>0</v>
      </c>
      <c r="GC24">
        <v>-25.90558419</v>
      </c>
      <c r="GD24">
        <v>-172.144740580863</v>
      </c>
      <c r="GE24">
        <v>16.57737266734292</v>
      </c>
      <c r="GF24">
        <v>0</v>
      </c>
      <c r="GG24">
        <v>1229.421176470588</v>
      </c>
      <c r="GH24">
        <v>-23.03254390575479</v>
      </c>
      <c r="GI24">
        <v>5.274438227519327</v>
      </c>
      <c r="GJ24">
        <v>0</v>
      </c>
      <c r="GK24">
        <v>0</v>
      </c>
      <c r="GL24">
        <v>2</v>
      </c>
      <c r="GM24" t="s">
        <v>432</v>
      </c>
      <c r="GN24">
        <v>3.12776</v>
      </c>
      <c r="GO24">
        <v>2.76351</v>
      </c>
      <c r="GP24">
        <v>0.0190992</v>
      </c>
      <c r="GQ24">
        <v>0.0338423</v>
      </c>
      <c r="GR24">
        <v>0.129758</v>
      </c>
      <c r="GS24">
        <v>0.125838</v>
      </c>
      <c r="GT24">
        <v>29777.8</v>
      </c>
      <c r="GU24">
        <v>31202.7</v>
      </c>
      <c r="GV24">
        <v>30065.8</v>
      </c>
      <c r="GW24">
        <v>33167.6</v>
      </c>
      <c r="GX24">
        <v>37347.9</v>
      </c>
      <c r="GY24">
        <v>44432.6</v>
      </c>
      <c r="GZ24">
        <v>37061</v>
      </c>
      <c r="HA24">
        <v>44392.1</v>
      </c>
      <c r="HB24">
        <v>1.95077</v>
      </c>
      <c r="HC24">
        <v>1.98205</v>
      </c>
      <c r="HD24">
        <v>0.0265352</v>
      </c>
      <c r="HE24">
        <v>0</v>
      </c>
      <c r="HF24">
        <v>29.488</v>
      </c>
      <c r="HG24">
        <v>999.9</v>
      </c>
      <c r="HH24">
        <v>62.8</v>
      </c>
      <c r="HI24">
        <v>33.7</v>
      </c>
      <c r="HJ24">
        <v>33.5121</v>
      </c>
      <c r="HK24">
        <v>62.2219</v>
      </c>
      <c r="HL24">
        <v>30.5569</v>
      </c>
      <c r="HM24">
        <v>1</v>
      </c>
      <c r="HN24">
        <v>0.281451</v>
      </c>
      <c r="HO24">
        <v>0.00181373</v>
      </c>
      <c r="HP24">
        <v>20.3174</v>
      </c>
      <c r="HQ24">
        <v>5.19962</v>
      </c>
      <c r="HR24">
        <v>11.8542</v>
      </c>
      <c r="HS24">
        <v>4.98295</v>
      </c>
      <c r="HT24">
        <v>3.2624</v>
      </c>
      <c r="HU24">
        <v>763.2</v>
      </c>
      <c r="HV24">
        <v>4031.7</v>
      </c>
      <c r="HW24">
        <v>6765.7</v>
      </c>
      <c r="HX24">
        <v>39.9</v>
      </c>
      <c r="HY24">
        <v>1.8834</v>
      </c>
      <c r="HZ24">
        <v>1.87943</v>
      </c>
      <c r="IA24">
        <v>1.88145</v>
      </c>
      <c r="IB24">
        <v>1.88004</v>
      </c>
      <c r="IC24">
        <v>1.8782</v>
      </c>
      <c r="ID24">
        <v>1.87785</v>
      </c>
      <c r="IE24">
        <v>1.87966</v>
      </c>
      <c r="IF24">
        <v>1.87637</v>
      </c>
      <c r="IG24">
        <v>0</v>
      </c>
      <c r="IH24">
        <v>0</v>
      </c>
      <c r="II24">
        <v>0</v>
      </c>
      <c r="IJ24">
        <v>0</v>
      </c>
      <c r="IK24" t="s">
        <v>433</v>
      </c>
      <c r="IL24" t="s">
        <v>434</v>
      </c>
      <c r="IM24" t="s">
        <v>435</v>
      </c>
      <c r="IN24" t="s">
        <v>435</v>
      </c>
      <c r="IO24" t="s">
        <v>435</v>
      </c>
      <c r="IP24" t="s">
        <v>435</v>
      </c>
      <c r="IQ24">
        <v>0</v>
      </c>
      <c r="IR24">
        <v>100</v>
      </c>
      <c r="IS24">
        <v>100</v>
      </c>
      <c r="IT24">
        <v>-0.122</v>
      </c>
      <c r="IU24">
        <v>0</v>
      </c>
      <c r="IV24">
        <v>-0.1957176418348122</v>
      </c>
      <c r="IW24">
        <v>0.001085284750954129</v>
      </c>
      <c r="IX24">
        <v>-2.12959365371586E-07</v>
      </c>
      <c r="IY24">
        <v>-7.809812456259381E-11</v>
      </c>
      <c r="IZ24">
        <v>0</v>
      </c>
      <c r="JA24">
        <v>0</v>
      </c>
      <c r="JB24">
        <v>0</v>
      </c>
      <c r="JC24">
        <v>0</v>
      </c>
      <c r="JD24">
        <v>18</v>
      </c>
      <c r="JE24">
        <v>2008</v>
      </c>
      <c r="JF24">
        <v>-1</v>
      </c>
      <c r="JG24">
        <v>-1</v>
      </c>
      <c r="JH24">
        <v>30.4</v>
      </c>
      <c r="JI24">
        <v>28295710.3</v>
      </c>
      <c r="JJ24">
        <v>0.751953</v>
      </c>
      <c r="JK24">
        <v>2.6355</v>
      </c>
      <c r="JL24">
        <v>1.54541</v>
      </c>
      <c r="JM24">
        <v>2.33398</v>
      </c>
      <c r="JN24">
        <v>1.5918</v>
      </c>
      <c r="JO24">
        <v>2.41089</v>
      </c>
      <c r="JP24">
        <v>38.9445</v>
      </c>
      <c r="JQ24">
        <v>15.3228</v>
      </c>
      <c r="JR24">
        <v>18</v>
      </c>
      <c r="JS24">
        <v>507.93</v>
      </c>
      <c r="JT24">
        <v>498.12</v>
      </c>
      <c r="JU24">
        <v>29.878</v>
      </c>
      <c r="JV24">
        <v>31.0469</v>
      </c>
      <c r="JW24">
        <v>29.9991</v>
      </c>
      <c r="JX24">
        <v>31.0287</v>
      </c>
      <c r="JY24">
        <v>30.9566</v>
      </c>
      <c r="JZ24">
        <v>15.1976</v>
      </c>
      <c r="KA24">
        <v>28.1659</v>
      </c>
      <c r="KB24">
        <v>61.784</v>
      </c>
      <c r="KC24">
        <v>29.8414</v>
      </c>
      <c r="KD24">
        <v>181.026</v>
      </c>
      <c r="KE24">
        <v>27.2103</v>
      </c>
      <c r="KF24">
        <v>101.258</v>
      </c>
      <c r="KG24">
        <v>100.758</v>
      </c>
    </row>
    <row r="25" spans="1:293">
      <c r="A25">
        <v>9</v>
      </c>
      <c r="B25">
        <v>1697742623.1</v>
      </c>
      <c r="C25">
        <v>40</v>
      </c>
      <c r="D25" t="s">
        <v>451</v>
      </c>
      <c r="E25" t="s">
        <v>452</v>
      </c>
      <c r="F25">
        <v>5</v>
      </c>
      <c r="G25" t="s">
        <v>427</v>
      </c>
      <c r="H25" t="s">
        <v>428</v>
      </c>
      <c r="I25">
        <v>1697742620.3</v>
      </c>
      <c r="J25">
        <f>(K25)/1000</f>
        <v>0</v>
      </c>
      <c r="K25">
        <f>IF(DP25, AN25, AH25)</f>
        <v>0</v>
      </c>
      <c r="L25">
        <f>IF(DP25, AI25, AG25)</f>
        <v>0</v>
      </c>
      <c r="M25">
        <f>DR25 - IF(AU25&gt;1, L25*DL25*100.0/(AW25*EF25), 0)</f>
        <v>0</v>
      </c>
      <c r="N25">
        <f>((T25-J25/2)*M25-L25)/(T25+J25/2)</f>
        <v>0</v>
      </c>
      <c r="O25">
        <f>N25*(DY25+DZ25)/1000.0</f>
        <v>0</v>
      </c>
      <c r="P25">
        <f>(DR25 - IF(AU25&gt;1, L25*DL25*100.0/(AW25*EF25), 0))*(DY25+DZ25)/1000.0</f>
        <v>0</v>
      </c>
      <c r="Q25">
        <f>2.0/((1/S25-1/R25)+SIGN(S25)*SQRT((1/S25-1/R25)*(1/S25-1/R25) + 4*DM25/((DM25+1)*(DM25+1))*(2*1/S25*1/R25-1/R25*1/R25)))</f>
        <v>0</v>
      </c>
      <c r="R25">
        <f>IF(LEFT(DN25,1)&lt;&gt;"0",IF(LEFT(DN25,1)="1",3.0,DO25),$D$5+$E$5*(EF25*DY25/($K$5*1000))+$F$5*(EF25*DY25/($K$5*1000))*MAX(MIN(DL25,$J$5),$I$5)*MAX(MIN(DL25,$J$5),$I$5)+$G$5*MAX(MIN(DL25,$J$5),$I$5)*(EF25*DY25/($K$5*1000))+$H$5*(EF25*DY25/($K$5*1000))*(EF25*DY25/($K$5*1000)))</f>
        <v>0</v>
      </c>
      <c r="S25">
        <f>J25*(1000-(1000*0.61365*exp(17.502*W25/(240.97+W25))/(DY25+DZ25)+DT25)/2)/(1000*0.61365*exp(17.502*W25/(240.97+W25))/(DY25+DZ25)-DT25)</f>
        <v>0</v>
      </c>
      <c r="T25">
        <f>1/((DM25+1)/(Q25/1.6)+1/(R25/1.37)) + DM25/((DM25+1)/(Q25/1.6) + DM25/(R25/1.37))</f>
        <v>0</v>
      </c>
      <c r="U25">
        <f>(DH25*DK25)</f>
        <v>0</v>
      </c>
      <c r="V25">
        <f>(EA25+(U25+2*0.95*5.67E-8*(((EA25+$B$7)+273)^4-(EA25+273)^4)-44100*J25)/(1.84*29.3*R25+8*0.95*5.67E-8*(EA25+273)^3))</f>
        <v>0</v>
      </c>
      <c r="W25">
        <f>($C$7*EB25+$D$7*EC25+$E$7*V25)</f>
        <v>0</v>
      </c>
      <c r="X25">
        <f>0.61365*exp(17.502*W25/(240.97+W25))</f>
        <v>0</v>
      </c>
      <c r="Y25">
        <f>(Z25/AA25*100)</f>
        <v>0</v>
      </c>
      <c r="Z25">
        <f>DT25*(DY25+DZ25)/1000</f>
        <v>0</v>
      </c>
      <c r="AA25">
        <f>0.61365*exp(17.502*EA25/(240.97+EA25))</f>
        <v>0</v>
      </c>
      <c r="AB25">
        <f>(X25-DT25*(DY25+DZ25)/1000)</f>
        <v>0</v>
      </c>
      <c r="AC25">
        <f>(-J25*44100)</f>
        <v>0</v>
      </c>
      <c r="AD25">
        <f>2*29.3*R25*0.92*(EA25-W25)</f>
        <v>0</v>
      </c>
      <c r="AE25">
        <f>2*0.95*5.67E-8*(((EA25+$B$7)+273)^4-(W25+273)^4)</f>
        <v>0</v>
      </c>
      <c r="AF25">
        <f>U25+AE25+AC25+AD25</f>
        <v>0</v>
      </c>
      <c r="AG25">
        <f>DX25*AU25*(DS25-DR25*(1000-AU25*DU25)/(1000-AU25*DT25))/(100*DL25)</f>
        <v>0</v>
      </c>
      <c r="AH25">
        <f>1000*DX25*AU25*(DT25-DU25)/(100*DL25*(1000-AU25*DT25))</f>
        <v>0</v>
      </c>
      <c r="AI25">
        <f>(AJ25 - AK25 - DY25*1E3/(8.314*(EA25+273.15)) * AM25/DX25 * AL25) * DX25/(100*DL25) * (1000 - DU25)/1000</f>
        <v>0</v>
      </c>
      <c r="AJ25">
        <v>150.1280297133929</v>
      </c>
      <c r="AK25">
        <v>106.0778872727273</v>
      </c>
      <c r="AL25">
        <v>8.062069616690087</v>
      </c>
      <c r="AM25">
        <v>66.57056802044264</v>
      </c>
      <c r="AN25">
        <f>(AP25 - AO25 + DY25*1E3/(8.314*(EA25+273.15)) * AR25/DX25 * AQ25) * DX25/(100*DL25) * 1000/(1000 - AP25)</f>
        <v>0</v>
      </c>
      <c r="AO25">
        <v>27.27904900578411</v>
      </c>
      <c r="AP25">
        <v>27.95053575757577</v>
      </c>
      <c r="AQ25">
        <v>-0.01709846084151028</v>
      </c>
      <c r="AR25">
        <v>77.99991193535263</v>
      </c>
      <c r="AS25">
        <v>0</v>
      </c>
      <c r="AT25">
        <v>0</v>
      </c>
      <c r="AU25">
        <f>IF(AS25*$H$13&gt;=AW25,1.0,(AW25/(AW25-AS25*$H$13)))</f>
        <v>0</v>
      </c>
      <c r="AV25">
        <f>(AU25-1)*100</f>
        <v>0</v>
      </c>
      <c r="AW25">
        <f>MAX(0,($B$13+$C$13*EF25)/(1+$D$13*EF25)*DY25/(EA25+273)*$E$13)</f>
        <v>0</v>
      </c>
      <c r="AX25" t="s">
        <v>429</v>
      </c>
      <c r="AY25" t="s">
        <v>429</v>
      </c>
      <c r="AZ25">
        <v>0</v>
      </c>
      <c r="BA25">
        <v>0</v>
      </c>
      <c r="BB25">
        <f>1-AZ25/BA25</f>
        <v>0</v>
      </c>
      <c r="BC25">
        <v>0</v>
      </c>
      <c r="BD25" t="s">
        <v>429</v>
      </c>
      <c r="BE25" t="s">
        <v>429</v>
      </c>
      <c r="BF25">
        <v>0</v>
      </c>
      <c r="BG25">
        <v>0</v>
      </c>
      <c r="BH25">
        <f>1-BF25/BG25</f>
        <v>0</v>
      </c>
      <c r="BI25">
        <v>0.5</v>
      </c>
      <c r="BJ25">
        <f>DI25</f>
        <v>0</v>
      </c>
      <c r="BK25">
        <f>L25</f>
        <v>0</v>
      </c>
      <c r="BL25">
        <f>BH25*BI25*BJ25</f>
        <v>0</v>
      </c>
      <c r="BM25">
        <f>(BK25-BC25)/BJ25</f>
        <v>0</v>
      </c>
      <c r="BN25">
        <f>(BA25-BG25)/BG25</f>
        <v>0</v>
      </c>
      <c r="BO25">
        <f>AZ25/(BB25+AZ25/BG25)</f>
        <v>0</v>
      </c>
      <c r="BP25" t="s">
        <v>429</v>
      </c>
      <c r="BQ25">
        <v>0</v>
      </c>
      <c r="BR25">
        <f>IF(BQ25&lt;&gt;0, BQ25, BO25)</f>
        <v>0</v>
      </c>
      <c r="BS25">
        <f>1-BR25/BG25</f>
        <v>0</v>
      </c>
      <c r="BT25">
        <f>(BG25-BF25)/(BG25-BR25)</f>
        <v>0</v>
      </c>
      <c r="BU25">
        <f>(BA25-BG25)/(BA25-BR25)</f>
        <v>0</v>
      </c>
      <c r="BV25">
        <f>(BG25-BF25)/(BG25-AZ25)</f>
        <v>0</v>
      </c>
      <c r="BW25">
        <f>(BA25-BG25)/(BA25-AZ25)</f>
        <v>0</v>
      </c>
      <c r="BX25">
        <f>(BT25*BR25/BF25)</f>
        <v>0</v>
      </c>
      <c r="BY25">
        <f>(1-BX25)</f>
        <v>0</v>
      </c>
      <c r="BZ25">
        <v>1254</v>
      </c>
      <c r="CA25">
        <v>290.0000000000001</v>
      </c>
      <c r="CB25">
        <v>1794.22</v>
      </c>
      <c r="CC25">
        <v>145</v>
      </c>
      <c r="CD25">
        <v>10489.1</v>
      </c>
      <c r="CE25">
        <v>1791.54</v>
      </c>
      <c r="CF25">
        <v>2.68</v>
      </c>
      <c r="CG25">
        <v>300.0000000000001</v>
      </c>
      <c r="CH25">
        <v>24</v>
      </c>
      <c r="CI25">
        <v>1830.069211033827</v>
      </c>
      <c r="CJ25">
        <v>2.659560471730547</v>
      </c>
      <c r="CK25">
        <v>-40.40927745103821</v>
      </c>
      <c r="CL25">
        <v>2.423317042066543</v>
      </c>
      <c r="CM25">
        <v>0.9085152786405289</v>
      </c>
      <c r="CN25">
        <v>-0.008400608898776423</v>
      </c>
      <c r="CO25">
        <v>289.9999999999999</v>
      </c>
      <c r="CP25">
        <v>1781.89</v>
      </c>
      <c r="CQ25">
        <v>685</v>
      </c>
      <c r="CR25">
        <v>10454.8</v>
      </c>
      <c r="CS25">
        <v>1791.42</v>
      </c>
      <c r="CT25">
        <v>-9.529999999999999</v>
      </c>
      <c r="DH25">
        <f>$B$11*EG25+$C$11*EH25+$F$11*ES25*(1-EV25)</f>
        <v>0</v>
      </c>
      <c r="DI25">
        <f>DH25*DJ25</f>
        <v>0</v>
      </c>
      <c r="DJ25">
        <f>($B$11*$D$9+$C$11*$D$9+$F$11*((FF25+EX25)/MAX(FF25+EX25+FG25, 0.1)*$I$9+FG25/MAX(FF25+EX25+FG25, 0.1)*$J$9))/($B$11+$C$11+$F$11)</f>
        <v>0</v>
      </c>
      <c r="DK25">
        <f>($B$11*$K$9+$C$11*$K$9+$F$11*((FF25+EX25)/MAX(FF25+EX25+FG25, 0.1)*$P$9+FG25/MAX(FF25+EX25+FG25, 0.1)*$Q$9))/($B$11+$C$11+$F$11)</f>
        <v>0</v>
      </c>
      <c r="DL25">
        <v>6</v>
      </c>
      <c r="DM25">
        <v>0.5</v>
      </c>
      <c r="DN25" t="s">
        <v>430</v>
      </c>
      <c r="DO25">
        <v>2</v>
      </c>
      <c r="DP25" t="b">
        <v>1</v>
      </c>
      <c r="DQ25">
        <v>1697742620.3</v>
      </c>
      <c r="DR25">
        <v>84.95183</v>
      </c>
      <c r="DS25">
        <v>148.6854</v>
      </c>
      <c r="DT25">
        <v>27.99319999999999</v>
      </c>
      <c r="DU25">
        <v>27.2742</v>
      </c>
      <c r="DV25">
        <v>85.05685</v>
      </c>
      <c r="DW25">
        <v>27.99319999999999</v>
      </c>
      <c r="DX25">
        <v>499.9857</v>
      </c>
      <c r="DY25">
        <v>98.45736000000001</v>
      </c>
      <c r="DZ25">
        <v>0.09992307</v>
      </c>
      <c r="EA25">
        <v>30.47401</v>
      </c>
      <c r="EB25">
        <v>29.92368</v>
      </c>
      <c r="EC25">
        <v>999.9</v>
      </c>
      <c r="ED25">
        <v>0</v>
      </c>
      <c r="EE25">
        <v>0</v>
      </c>
      <c r="EF25">
        <v>10017.615</v>
      </c>
      <c r="EG25">
        <v>0</v>
      </c>
      <c r="EH25">
        <v>274.7588999999999</v>
      </c>
      <c r="EI25">
        <v>-63.73337000000001</v>
      </c>
      <c r="EJ25">
        <v>87.39802999999999</v>
      </c>
      <c r="EK25">
        <v>152.8535</v>
      </c>
      <c r="EL25">
        <v>0.7190004</v>
      </c>
      <c r="EM25">
        <v>148.6854</v>
      </c>
      <c r="EN25">
        <v>27.2742</v>
      </c>
      <c r="EO25">
        <v>2.756136</v>
      </c>
      <c r="EP25">
        <v>2.685345</v>
      </c>
      <c r="EQ25">
        <v>22.62369</v>
      </c>
      <c r="ER25">
        <v>22.1957</v>
      </c>
      <c r="ES25">
        <v>300.0642</v>
      </c>
      <c r="ET25">
        <v>0.8999775</v>
      </c>
      <c r="EU25">
        <v>0.10002242</v>
      </c>
      <c r="EV25">
        <v>0</v>
      </c>
      <c r="EW25">
        <v>1204.129</v>
      </c>
      <c r="EX25">
        <v>4.999160000000001</v>
      </c>
      <c r="EY25">
        <v>4246.314</v>
      </c>
      <c r="EZ25">
        <v>2557.838000000001</v>
      </c>
      <c r="FA25">
        <v>36.8309</v>
      </c>
      <c r="FB25">
        <v>40.26860000000001</v>
      </c>
      <c r="FC25">
        <v>38.312</v>
      </c>
      <c r="FD25">
        <v>40.062</v>
      </c>
      <c r="FE25">
        <v>39.312</v>
      </c>
      <c r="FF25">
        <v>265.554</v>
      </c>
      <c r="FG25">
        <v>29.511</v>
      </c>
      <c r="FH25">
        <v>0</v>
      </c>
      <c r="FI25">
        <v>1848.700000047684</v>
      </c>
      <c r="FJ25">
        <v>0</v>
      </c>
      <c r="FK25">
        <v>1218.321153846154</v>
      </c>
      <c r="FL25">
        <v>-184.3969228437563</v>
      </c>
      <c r="FM25">
        <v>-623.6813668482381</v>
      </c>
      <c r="FN25">
        <v>4292.738461538462</v>
      </c>
      <c r="FO25">
        <v>15</v>
      </c>
      <c r="FP25">
        <v>1697740793</v>
      </c>
      <c r="FQ25" t="s">
        <v>431</v>
      </c>
      <c r="FR25">
        <v>1697740793</v>
      </c>
      <c r="FS25">
        <v>0</v>
      </c>
      <c r="FT25">
        <v>7</v>
      </c>
      <c r="FU25">
        <v>-0.032</v>
      </c>
      <c r="FV25">
        <v>0</v>
      </c>
      <c r="FW25">
        <v>0.159</v>
      </c>
      <c r="FX25">
        <v>0</v>
      </c>
      <c r="FY25">
        <v>415</v>
      </c>
      <c r="FZ25">
        <v>0</v>
      </c>
      <c r="GA25">
        <v>0.37</v>
      </c>
      <c r="GB25">
        <v>0</v>
      </c>
      <c r="GC25">
        <v>-37.902094</v>
      </c>
      <c r="GD25">
        <v>-176.7235807879925</v>
      </c>
      <c r="GE25">
        <v>17.02114127901839</v>
      </c>
      <c r="GF25">
        <v>0</v>
      </c>
      <c r="GG25">
        <v>1225.643529411765</v>
      </c>
      <c r="GH25">
        <v>-94.4513369748731</v>
      </c>
      <c r="GI25">
        <v>10.73497989870525</v>
      </c>
      <c r="GJ25">
        <v>0</v>
      </c>
      <c r="GK25">
        <v>0</v>
      </c>
      <c r="GL25">
        <v>2</v>
      </c>
      <c r="GM25" t="s">
        <v>432</v>
      </c>
      <c r="GN25">
        <v>3.12797</v>
      </c>
      <c r="GO25">
        <v>2.76386</v>
      </c>
      <c r="GP25">
        <v>0.0293979</v>
      </c>
      <c r="GQ25">
        <v>0.0470205</v>
      </c>
      <c r="GR25">
        <v>0.129455</v>
      </c>
      <c r="GS25">
        <v>0.12546</v>
      </c>
      <c r="GT25">
        <v>29465.6</v>
      </c>
      <c r="GU25">
        <v>30777.8</v>
      </c>
      <c r="GV25">
        <v>30066</v>
      </c>
      <c r="GW25">
        <v>33168.1</v>
      </c>
      <c r="GX25">
        <v>37362.2</v>
      </c>
      <c r="GY25">
        <v>44454</v>
      </c>
      <c r="GZ25">
        <v>37061.3</v>
      </c>
      <c r="HA25">
        <v>44392.8</v>
      </c>
      <c r="HB25">
        <v>1.95112</v>
      </c>
      <c r="HC25">
        <v>1.98197</v>
      </c>
      <c r="HD25">
        <v>0.0288039</v>
      </c>
      <c r="HE25">
        <v>0</v>
      </c>
      <c r="HF25">
        <v>29.4563</v>
      </c>
      <c r="HG25">
        <v>999.9</v>
      </c>
      <c r="HH25">
        <v>62.8</v>
      </c>
      <c r="HI25">
        <v>33.7</v>
      </c>
      <c r="HJ25">
        <v>33.5116</v>
      </c>
      <c r="HK25">
        <v>61.7818</v>
      </c>
      <c r="HL25">
        <v>30.4447</v>
      </c>
      <c r="HM25">
        <v>1</v>
      </c>
      <c r="HN25">
        <v>0.280897</v>
      </c>
      <c r="HO25">
        <v>0.0295833</v>
      </c>
      <c r="HP25">
        <v>20.3174</v>
      </c>
      <c r="HQ25">
        <v>5.20022</v>
      </c>
      <c r="HR25">
        <v>11.8542</v>
      </c>
      <c r="HS25">
        <v>4.98285</v>
      </c>
      <c r="HT25">
        <v>3.2625</v>
      </c>
      <c r="HU25">
        <v>763.2</v>
      </c>
      <c r="HV25">
        <v>4031.7</v>
      </c>
      <c r="HW25">
        <v>6765.7</v>
      </c>
      <c r="HX25">
        <v>39.9</v>
      </c>
      <c r="HY25">
        <v>1.88339</v>
      </c>
      <c r="HZ25">
        <v>1.87943</v>
      </c>
      <c r="IA25">
        <v>1.88142</v>
      </c>
      <c r="IB25">
        <v>1.88003</v>
      </c>
      <c r="IC25">
        <v>1.8782</v>
      </c>
      <c r="ID25">
        <v>1.87786</v>
      </c>
      <c r="IE25">
        <v>1.87963</v>
      </c>
      <c r="IF25">
        <v>1.87634</v>
      </c>
      <c r="IG25">
        <v>0</v>
      </c>
      <c r="IH25">
        <v>0</v>
      </c>
      <c r="II25">
        <v>0</v>
      </c>
      <c r="IJ25">
        <v>0</v>
      </c>
      <c r="IK25" t="s">
        <v>433</v>
      </c>
      <c r="IL25" t="s">
        <v>434</v>
      </c>
      <c r="IM25" t="s">
        <v>435</v>
      </c>
      <c r="IN25" t="s">
        <v>435</v>
      </c>
      <c r="IO25" t="s">
        <v>435</v>
      </c>
      <c r="IP25" t="s">
        <v>435</v>
      </c>
      <c r="IQ25">
        <v>0</v>
      </c>
      <c r="IR25">
        <v>100</v>
      </c>
      <c r="IS25">
        <v>100</v>
      </c>
      <c r="IT25">
        <v>-0.082</v>
      </c>
      <c r="IU25">
        <v>0</v>
      </c>
      <c r="IV25">
        <v>-0.1957176418348122</v>
      </c>
      <c r="IW25">
        <v>0.001085284750954129</v>
      </c>
      <c r="IX25">
        <v>-2.12959365371586E-07</v>
      </c>
      <c r="IY25">
        <v>-7.809812456259381E-11</v>
      </c>
      <c r="IZ25">
        <v>0</v>
      </c>
      <c r="JA25">
        <v>0</v>
      </c>
      <c r="JB25">
        <v>0</v>
      </c>
      <c r="JC25">
        <v>0</v>
      </c>
      <c r="JD25">
        <v>18</v>
      </c>
      <c r="JE25">
        <v>2008</v>
      </c>
      <c r="JF25">
        <v>-1</v>
      </c>
      <c r="JG25">
        <v>-1</v>
      </c>
      <c r="JH25">
        <v>30.5</v>
      </c>
      <c r="JI25">
        <v>28295710.4</v>
      </c>
      <c r="JJ25">
        <v>0.787354</v>
      </c>
      <c r="JK25">
        <v>2.61841</v>
      </c>
      <c r="JL25">
        <v>1.54541</v>
      </c>
      <c r="JM25">
        <v>2.33521</v>
      </c>
      <c r="JN25">
        <v>1.5918</v>
      </c>
      <c r="JO25">
        <v>2.43042</v>
      </c>
      <c r="JP25">
        <v>38.9445</v>
      </c>
      <c r="JQ25">
        <v>15.3316</v>
      </c>
      <c r="JR25">
        <v>18</v>
      </c>
      <c r="JS25">
        <v>508.116</v>
      </c>
      <c r="JT25">
        <v>498.027</v>
      </c>
      <c r="JU25">
        <v>29.8937</v>
      </c>
      <c r="JV25">
        <v>31.0436</v>
      </c>
      <c r="JW25">
        <v>29.9994</v>
      </c>
      <c r="JX25">
        <v>31.0244</v>
      </c>
      <c r="JY25">
        <v>30.9513</v>
      </c>
      <c r="JZ25">
        <v>15.7631</v>
      </c>
      <c r="KA25">
        <v>28.1659</v>
      </c>
      <c r="KB25">
        <v>61.784</v>
      </c>
      <c r="KC25">
        <v>29.8957</v>
      </c>
      <c r="KD25">
        <v>201.089</v>
      </c>
      <c r="KE25">
        <v>27.209</v>
      </c>
      <c r="KF25">
        <v>101.259</v>
      </c>
      <c r="KG25">
        <v>100.76</v>
      </c>
    </row>
    <row r="26" spans="1:293">
      <c r="A26">
        <v>10</v>
      </c>
      <c r="B26">
        <v>1697742628.1</v>
      </c>
      <c r="C26">
        <v>45</v>
      </c>
      <c r="D26" t="s">
        <v>453</v>
      </c>
      <c r="E26" t="s">
        <v>454</v>
      </c>
      <c r="F26">
        <v>5</v>
      </c>
      <c r="G26" t="s">
        <v>427</v>
      </c>
      <c r="H26" t="s">
        <v>428</v>
      </c>
      <c r="I26">
        <v>1697742625.6</v>
      </c>
      <c r="J26">
        <f>(K26)/1000</f>
        <v>0</v>
      </c>
      <c r="K26">
        <f>IF(DP26, AN26, AH26)</f>
        <v>0</v>
      </c>
      <c r="L26">
        <f>IF(DP26, AI26, AG26)</f>
        <v>0</v>
      </c>
      <c r="M26">
        <f>DR26 - IF(AU26&gt;1, L26*DL26*100.0/(AW26*EF26), 0)</f>
        <v>0</v>
      </c>
      <c r="N26">
        <f>((T26-J26/2)*M26-L26)/(T26+J26/2)</f>
        <v>0</v>
      </c>
      <c r="O26">
        <f>N26*(DY26+DZ26)/1000.0</f>
        <v>0</v>
      </c>
      <c r="P26">
        <f>(DR26 - IF(AU26&gt;1, L26*DL26*100.0/(AW26*EF26), 0))*(DY26+DZ26)/1000.0</f>
        <v>0</v>
      </c>
      <c r="Q26">
        <f>2.0/((1/S26-1/R26)+SIGN(S26)*SQRT((1/S26-1/R26)*(1/S26-1/R26) + 4*DM26/((DM26+1)*(DM26+1))*(2*1/S26*1/R26-1/R26*1/R26)))</f>
        <v>0</v>
      </c>
      <c r="R26">
        <f>IF(LEFT(DN26,1)&lt;&gt;"0",IF(LEFT(DN26,1)="1",3.0,DO26),$D$5+$E$5*(EF26*DY26/($K$5*1000))+$F$5*(EF26*DY26/($K$5*1000))*MAX(MIN(DL26,$J$5),$I$5)*MAX(MIN(DL26,$J$5),$I$5)+$G$5*MAX(MIN(DL26,$J$5),$I$5)*(EF26*DY26/($K$5*1000))+$H$5*(EF26*DY26/($K$5*1000))*(EF26*DY26/($K$5*1000)))</f>
        <v>0</v>
      </c>
      <c r="S26">
        <f>J26*(1000-(1000*0.61365*exp(17.502*W26/(240.97+W26))/(DY26+DZ26)+DT26)/2)/(1000*0.61365*exp(17.502*W26/(240.97+W26))/(DY26+DZ26)-DT26)</f>
        <v>0</v>
      </c>
      <c r="T26">
        <f>1/((DM26+1)/(Q26/1.6)+1/(R26/1.37)) + DM26/((DM26+1)/(Q26/1.6) + DM26/(R26/1.37))</f>
        <v>0</v>
      </c>
      <c r="U26">
        <f>(DH26*DK26)</f>
        <v>0</v>
      </c>
      <c r="V26">
        <f>(EA26+(U26+2*0.95*5.67E-8*(((EA26+$B$7)+273)^4-(EA26+273)^4)-44100*J26)/(1.84*29.3*R26+8*0.95*5.67E-8*(EA26+273)^3))</f>
        <v>0</v>
      </c>
      <c r="W26">
        <f>($C$7*EB26+$D$7*EC26+$E$7*V26)</f>
        <v>0</v>
      </c>
      <c r="X26">
        <f>0.61365*exp(17.502*W26/(240.97+W26))</f>
        <v>0</v>
      </c>
      <c r="Y26">
        <f>(Z26/AA26*100)</f>
        <v>0</v>
      </c>
      <c r="Z26">
        <f>DT26*(DY26+DZ26)/1000</f>
        <v>0</v>
      </c>
      <c r="AA26">
        <f>0.61365*exp(17.502*EA26/(240.97+EA26))</f>
        <v>0</v>
      </c>
      <c r="AB26">
        <f>(X26-DT26*(DY26+DZ26)/1000)</f>
        <v>0</v>
      </c>
      <c r="AC26">
        <f>(-J26*44100)</f>
        <v>0</v>
      </c>
      <c r="AD26">
        <f>2*29.3*R26*0.92*(EA26-W26)</f>
        <v>0</v>
      </c>
      <c r="AE26">
        <f>2*0.95*5.67E-8*(((EA26+$B$7)+273)^4-(W26+273)^4)</f>
        <v>0</v>
      </c>
      <c r="AF26">
        <f>U26+AE26+AC26+AD26</f>
        <v>0</v>
      </c>
      <c r="AG26">
        <f>DX26*AU26*(DS26-DR26*(1000-AU26*DU26)/(1000-AU26*DT26))/(100*DL26)</f>
        <v>0</v>
      </c>
      <c r="AH26">
        <f>1000*DX26*AU26*(DT26-DU26)/(100*DL26*(1000-AU26*DT26))</f>
        <v>0</v>
      </c>
      <c r="AI26">
        <f>(AJ26 - AK26 - DY26*1E3/(8.314*(EA26+273.15)) * AM26/DX26 * AL26) * DX26/(100*DL26) * (1000 - DU26)/1000</f>
        <v>0</v>
      </c>
      <c r="AJ26">
        <v>203.7148286424481</v>
      </c>
      <c r="AK26">
        <v>151.9096484848485</v>
      </c>
      <c r="AL26">
        <v>9.256132188570543</v>
      </c>
      <c r="AM26">
        <v>66.57056802044264</v>
      </c>
      <c r="AN26">
        <f>(AP26 - AO26 + DY26*1E3/(8.314*(EA26+273.15)) * AR26/DX26 * AQ26) * DX26/(100*DL26) * 1000/(1000 - AP26)</f>
        <v>0</v>
      </c>
      <c r="AO26">
        <v>27.21564209402852</v>
      </c>
      <c r="AP26">
        <v>27.87327333333333</v>
      </c>
      <c r="AQ26">
        <v>-0.01686077943883571</v>
      </c>
      <c r="AR26">
        <v>77.99991193535263</v>
      </c>
      <c r="AS26">
        <v>0</v>
      </c>
      <c r="AT26">
        <v>0</v>
      </c>
      <c r="AU26">
        <f>IF(AS26*$H$13&gt;=AW26,1.0,(AW26/(AW26-AS26*$H$13)))</f>
        <v>0</v>
      </c>
      <c r="AV26">
        <f>(AU26-1)*100</f>
        <v>0</v>
      </c>
      <c r="AW26">
        <f>MAX(0,($B$13+$C$13*EF26)/(1+$D$13*EF26)*DY26/(EA26+273)*$E$13)</f>
        <v>0</v>
      </c>
      <c r="AX26" t="s">
        <v>429</v>
      </c>
      <c r="AY26" t="s">
        <v>429</v>
      </c>
      <c r="AZ26">
        <v>0</v>
      </c>
      <c r="BA26">
        <v>0</v>
      </c>
      <c r="BB26">
        <f>1-AZ26/BA26</f>
        <v>0</v>
      </c>
      <c r="BC26">
        <v>0</v>
      </c>
      <c r="BD26" t="s">
        <v>429</v>
      </c>
      <c r="BE26" t="s">
        <v>429</v>
      </c>
      <c r="BF26">
        <v>0</v>
      </c>
      <c r="BG26">
        <v>0</v>
      </c>
      <c r="BH26">
        <f>1-BF26/BG26</f>
        <v>0</v>
      </c>
      <c r="BI26">
        <v>0.5</v>
      </c>
      <c r="BJ26">
        <f>DI26</f>
        <v>0</v>
      </c>
      <c r="BK26">
        <f>L26</f>
        <v>0</v>
      </c>
      <c r="BL26">
        <f>BH26*BI26*BJ26</f>
        <v>0</v>
      </c>
      <c r="BM26">
        <f>(BK26-BC26)/BJ26</f>
        <v>0</v>
      </c>
      <c r="BN26">
        <f>(BA26-BG26)/BG26</f>
        <v>0</v>
      </c>
      <c r="BO26">
        <f>AZ26/(BB26+AZ26/BG26)</f>
        <v>0</v>
      </c>
      <c r="BP26" t="s">
        <v>429</v>
      </c>
      <c r="BQ26">
        <v>0</v>
      </c>
      <c r="BR26">
        <f>IF(BQ26&lt;&gt;0, BQ26, BO26)</f>
        <v>0</v>
      </c>
      <c r="BS26">
        <f>1-BR26/BG26</f>
        <v>0</v>
      </c>
      <c r="BT26">
        <f>(BG26-BF26)/(BG26-BR26)</f>
        <v>0</v>
      </c>
      <c r="BU26">
        <f>(BA26-BG26)/(BA26-BR26)</f>
        <v>0</v>
      </c>
      <c r="BV26">
        <f>(BG26-BF26)/(BG26-AZ26)</f>
        <v>0</v>
      </c>
      <c r="BW26">
        <f>(BA26-BG26)/(BA26-AZ26)</f>
        <v>0</v>
      </c>
      <c r="BX26">
        <f>(BT26*BR26/BF26)</f>
        <v>0</v>
      </c>
      <c r="BY26">
        <f>(1-BX26)</f>
        <v>0</v>
      </c>
      <c r="BZ26">
        <v>1254</v>
      </c>
      <c r="CA26">
        <v>290.0000000000001</v>
      </c>
      <c r="CB26">
        <v>1794.22</v>
      </c>
      <c r="CC26">
        <v>145</v>
      </c>
      <c r="CD26">
        <v>10489.1</v>
      </c>
      <c r="CE26">
        <v>1791.54</v>
      </c>
      <c r="CF26">
        <v>2.68</v>
      </c>
      <c r="CG26">
        <v>300.0000000000001</v>
      </c>
      <c r="CH26">
        <v>24</v>
      </c>
      <c r="CI26">
        <v>1830.069211033827</v>
      </c>
      <c r="CJ26">
        <v>2.659560471730547</v>
      </c>
      <c r="CK26">
        <v>-40.40927745103821</v>
      </c>
      <c r="CL26">
        <v>2.423317042066543</v>
      </c>
      <c r="CM26">
        <v>0.9085152786405289</v>
      </c>
      <c r="CN26">
        <v>-0.008400608898776423</v>
      </c>
      <c r="CO26">
        <v>289.9999999999999</v>
      </c>
      <c r="CP26">
        <v>1781.89</v>
      </c>
      <c r="CQ26">
        <v>685</v>
      </c>
      <c r="CR26">
        <v>10454.8</v>
      </c>
      <c r="CS26">
        <v>1791.42</v>
      </c>
      <c r="CT26">
        <v>-9.529999999999999</v>
      </c>
      <c r="DH26">
        <f>$B$11*EG26+$C$11*EH26+$F$11*ES26*(1-EV26)</f>
        <v>0</v>
      </c>
      <c r="DI26">
        <f>DH26*DJ26</f>
        <v>0</v>
      </c>
      <c r="DJ26">
        <f>($B$11*$D$9+$C$11*$D$9+$F$11*((FF26+EX26)/MAX(FF26+EX26+FG26, 0.1)*$I$9+FG26/MAX(FF26+EX26+FG26, 0.1)*$J$9))/($B$11+$C$11+$F$11)</f>
        <v>0</v>
      </c>
      <c r="DK26">
        <f>($B$11*$K$9+$C$11*$K$9+$F$11*((FF26+EX26)/MAX(FF26+EX26+FG26, 0.1)*$P$9+FG26/MAX(FF26+EX26+FG26, 0.1)*$Q$9))/($B$11+$C$11+$F$11)</f>
        <v>0</v>
      </c>
      <c r="DL26">
        <v>6</v>
      </c>
      <c r="DM26">
        <v>0.5</v>
      </c>
      <c r="DN26" t="s">
        <v>430</v>
      </c>
      <c r="DO26">
        <v>2</v>
      </c>
      <c r="DP26" t="b">
        <v>1</v>
      </c>
      <c r="DQ26">
        <v>1697742625.6</v>
      </c>
      <c r="DR26">
        <v>129.6384444444444</v>
      </c>
      <c r="DS26">
        <v>202.462</v>
      </c>
      <c r="DT26">
        <v>27.89936666666667</v>
      </c>
      <c r="DU26">
        <v>27.21465555555556</v>
      </c>
      <c r="DV26">
        <v>129.6972222222222</v>
      </c>
      <c r="DW26">
        <v>27.89936666666667</v>
      </c>
      <c r="DX26">
        <v>500.0763333333334</v>
      </c>
      <c r="DY26">
        <v>98.45746666666668</v>
      </c>
      <c r="DZ26">
        <v>0.09983592222222222</v>
      </c>
      <c r="EA26">
        <v>30.46717777777777</v>
      </c>
      <c r="EB26">
        <v>29.91844444444444</v>
      </c>
      <c r="EC26">
        <v>999.9000000000001</v>
      </c>
      <c r="ED26">
        <v>0</v>
      </c>
      <c r="EE26">
        <v>0</v>
      </c>
      <c r="EF26">
        <v>10027.90555555556</v>
      </c>
      <c r="EG26">
        <v>0</v>
      </c>
      <c r="EH26">
        <v>274.5151111111111</v>
      </c>
      <c r="EI26">
        <v>-72.82339999999999</v>
      </c>
      <c r="EJ26">
        <v>133.3588888888889</v>
      </c>
      <c r="EK26">
        <v>208.126</v>
      </c>
      <c r="EL26">
        <v>0.6847141111111111</v>
      </c>
      <c r="EM26">
        <v>202.462</v>
      </c>
      <c r="EN26">
        <v>27.21465555555556</v>
      </c>
      <c r="EO26">
        <v>2.746902222222223</v>
      </c>
      <c r="EP26">
        <v>2.679486666666667</v>
      </c>
      <c r="EQ26">
        <v>22.56838888888889</v>
      </c>
      <c r="ER26">
        <v>22.15985555555556</v>
      </c>
      <c r="ES26">
        <v>299.9763333333333</v>
      </c>
      <c r="ET26">
        <v>0.89991</v>
      </c>
      <c r="EU26">
        <v>0.10009</v>
      </c>
      <c r="EV26">
        <v>0</v>
      </c>
      <c r="EW26">
        <v>1172.386666666667</v>
      </c>
      <c r="EX26">
        <v>4.99916</v>
      </c>
      <c r="EY26">
        <v>4153.936666666666</v>
      </c>
      <c r="EZ26">
        <v>2557.021111111111</v>
      </c>
      <c r="FA26">
        <v>36.812</v>
      </c>
      <c r="FB26">
        <v>40.25</v>
      </c>
      <c r="FC26">
        <v>38.312</v>
      </c>
      <c r="FD26">
        <v>40.04133333333333</v>
      </c>
      <c r="FE26">
        <v>39.30511111111111</v>
      </c>
      <c r="FF26">
        <v>265.4533333333333</v>
      </c>
      <c r="FG26">
        <v>29.52</v>
      </c>
      <c r="FH26">
        <v>0</v>
      </c>
      <c r="FI26">
        <v>1853.5</v>
      </c>
      <c r="FJ26">
        <v>0</v>
      </c>
      <c r="FK26">
        <v>1198.937307692308</v>
      </c>
      <c r="FL26">
        <v>-300.3593164396333</v>
      </c>
      <c r="FM26">
        <v>-898.1794878315978</v>
      </c>
      <c r="FN26">
        <v>4231.66423076923</v>
      </c>
      <c r="FO26">
        <v>15</v>
      </c>
      <c r="FP26">
        <v>1697740793</v>
      </c>
      <c r="FQ26" t="s">
        <v>431</v>
      </c>
      <c r="FR26">
        <v>1697740793</v>
      </c>
      <c r="FS26">
        <v>0</v>
      </c>
      <c r="FT26">
        <v>7</v>
      </c>
      <c r="FU26">
        <v>-0.032</v>
      </c>
      <c r="FV26">
        <v>0</v>
      </c>
      <c r="FW26">
        <v>0.159</v>
      </c>
      <c r="FX26">
        <v>0</v>
      </c>
      <c r="FY26">
        <v>415</v>
      </c>
      <c r="FZ26">
        <v>0</v>
      </c>
      <c r="GA26">
        <v>0.37</v>
      </c>
      <c r="GB26">
        <v>0</v>
      </c>
      <c r="GC26">
        <v>-52.37904634146341</v>
      </c>
      <c r="GD26">
        <v>-165.4433979094077</v>
      </c>
      <c r="GE26">
        <v>16.46104874884207</v>
      </c>
      <c r="GF26">
        <v>0</v>
      </c>
      <c r="GG26">
        <v>1211.389411764706</v>
      </c>
      <c r="GH26">
        <v>-215.1786096863655</v>
      </c>
      <c r="GI26">
        <v>22.02314103007221</v>
      </c>
      <c r="GJ26">
        <v>0</v>
      </c>
      <c r="GK26">
        <v>0</v>
      </c>
      <c r="GL26">
        <v>2</v>
      </c>
      <c r="GM26" t="s">
        <v>432</v>
      </c>
      <c r="GN26">
        <v>3.12781</v>
      </c>
      <c r="GO26">
        <v>2.76369</v>
      </c>
      <c r="GP26">
        <v>0.0407281</v>
      </c>
      <c r="GQ26">
        <v>0.0571985</v>
      </c>
      <c r="GR26">
        <v>0.12923</v>
      </c>
      <c r="GS26">
        <v>0.125427</v>
      </c>
      <c r="GT26">
        <v>29122.7</v>
      </c>
      <c r="GU26">
        <v>30450.6</v>
      </c>
      <c r="GV26">
        <v>30066.9</v>
      </c>
      <c r="GW26">
        <v>33169.6</v>
      </c>
      <c r="GX26">
        <v>37373.9</v>
      </c>
      <c r="GY26">
        <v>44458.5</v>
      </c>
      <c r="GZ26">
        <v>37062.3</v>
      </c>
      <c r="HA26">
        <v>44394.6</v>
      </c>
      <c r="HB26">
        <v>1.95063</v>
      </c>
      <c r="HC26">
        <v>1.98258</v>
      </c>
      <c r="HD26">
        <v>0.0304691</v>
      </c>
      <c r="HE26">
        <v>0</v>
      </c>
      <c r="HF26">
        <v>29.4246</v>
      </c>
      <c r="HG26">
        <v>999.9</v>
      </c>
      <c r="HH26">
        <v>62.8</v>
      </c>
      <c r="HI26">
        <v>33.7</v>
      </c>
      <c r="HJ26">
        <v>33.5168</v>
      </c>
      <c r="HK26">
        <v>61.3418</v>
      </c>
      <c r="HL26">
        <v>30.4407</v>
      </c>
      <c r="HM26">
        <v>1</v>
      </c>
      <c r="HN26">
        <v>0.280267</v>
      </c>
      <c r="HO26">
        <v>-0.0241285</v>
      </c>
      <c r="HP26">
        <v>20.3175</v>
      </c>
      <c r="HQ26">
        <v>5.19932</v>
      </c>
      <c r="HR26">
        <v>11.8542</v>
      </c>
      <c r="HS26">
        <v>4.98225</v>
      </c>
      <c r="HT26">
        <v>3.26235</v>
      </c>
      <c r="HU26">
        <v>763.5</v>
      </c>
      <c r="HV26">
        <v>4033.5</v>
      </c>
      <c r="HW26">
        <v>6770.7</v>
      </c>
      <c r="HX26">
        <v>39.9</v>
      </c>
      <c r="HY26">
        <v>1.88339</v>
      </c>
      <c r="HZ26">
        <v>1.87943</v>
      </c>
      <c r="IA26">
        <v>1.88146</v>
      </c>
      <c r="IB26">
        <v>1.88003</v>
      </c>
      <c r="IC26">
        <v>1.8782</v>
      </c>
      <c r="ID26">
        <v>1.87786</v>
      </c>
      <c r="IE26">
        <v>1.87962</v>
      </c>
      <c r="IF26">
        <v>1.87635</v>
      </c>
      <c r="IG26">
        <v>0</v>
      </c>
      <c r="IH26">
        <v>0</v>
      </c>
      <c r="II26">
        <v>0</v>
      </c>
      <c r="IJ26">
        <v>0</v>
      </c>
      <c r="IK26" t="s">
        <v>433</v>
      </c>
      <c r="IL26" t="s">
        <v>434</v>
      </c>
      <c r="IM26" t="s">
        <v>435</v>
      </c>
      <c r="IN26" t="s">
        <v>435</v>
      </c>
      <c r="IO26" t="s">
        <v>435</v>
      </c>
      <c r="IP26" t="s">
        <v>435</v>
      </c>
      <c r="IQ26">
        <v>0</v>
      </c>
      <c r="IR26">
        <v>100</v>
      </c>
      <c r="IS26">
        <v>100</v>
      </c>
      <c r="IT26">
        <v>-0.036</v>
      </c>
      <c r="IU26">
        <v>0</v>
      </c>
      <c r="IV26">
        <v>-0.1957176418348122</v>
      </c>
      <c r="IW26">
        <v>0.001085284750954129</v>
      </c>
      <c r="IX26">
        <v>-2.12959365371586E-07</v>
      </c>
      <c r="IY26">
        <v>-7.809812456259381E-11</v>
      </c>
      <c r="IZ26">
        <v>0</v>
      </c>
      <c r="JA26">
        <v>0</v>
      </c>
      <c r="JB26">
        <v>0</v>
      </c>
      <c r="JC26">
        <v>0</v>
      </c>
      <c r="JD26">
        <v>18</v>
      </c>
      <c r="JE26">
        <v>2008</v>
      </c>
      <c r="JF26">
        <v>-1</v>
      </c>
      <c r="JG26">
        <v>-1</v>
      </c>
      <c r="JH26">
        <v>30.6</v>
      </c>
      <c r="JI26">
        <v>28295710.5</v>
      </c>
      <c r="JJ26">
        <v>0.786133</v>
      </c>
      <c r="JK26">
        <v>2.62329</v>
      </c>
      <c r="JL26">
        <v>1.54541</v>
      </c>
      <c r="JM26">
        <v>2.33521</v>
      </c>
      <c r="JN26">
        <v>1.5918</v>
      </c>
      <c r="JO26">
        <v>2.4585</v>
      </c>
      <c r="JP26">
        <v>38.9445</v>
      </c>
      <c r="JQ26">
        <v>15.3316</v>
      </c>
      <c r="JR26">
        <v>18</v>
      </c>
      <c r="JS26">
        <v>507.76</v>
      </c>
      <c r="JT26">
        <v>498.374</v>
      </c>
      <c r="JU26">
        <v>29.9232</v>
      </c>
      <c r="JV26">
        <v>31.0381</v>
      </c>
      <c r="JW26">
        <v>29.9995</v>
      </c>
      <c r="JX26">
        <v>31.019</v>
      </c>
      <c r="JY26">
        <v>30.9453</v>
      </c>
      <c r="JZ26">
        <v>15.7319</v>
      </c>
      <c r="KA26">
        <v>28.1659</v>
      </c>
      <c r="KB26">
        <v>61.784</v>
      </c>
      <c r="KC26">
        <v>29.9501</v>
      </c>
      <c r="KD26">
        <v>231.163</v>
      </c>
      <c r="KE26">
        <v>27.1981</v>
      </c>
      <c r="KF26">
        <v>101.262</v>
      </c>
      <c r="KG26">
        <v>100.764</v>
      </c>
    </row>
    <row r="27" spans="1:293">
      <c r="A27">
        <v>11</v>
      </c>
      <c r="B27">
        <v>1697742633.1</v>
      </c>
      <c r="C27">
        <v>50</v>
      </c>
      <c r="D27" t="s">
        <v>455</v>
      </c>
      <c r="E27" t="s">
        <v>456</v>
      </c>
      <c r="F27">
        <v>5</v>
      </c>
      <c r="G27" t="s">
        <v>427</v>
      </c>
      <c r="H27" t="s">
        <v>428</v>
      </c>
      <c r="I27">
        <v>1697742630.3</v>
      </c>
      <c r="J27">
        <f>(K27)/1000</f>
        <v>0</v>
      </c>
      <c r="K27">
        <f>IF(DP27, AN27, AH27)</f>
        <v>0</v>
      </c>
      <c r="L27">
        <f>IF(DP27, AI27, AG27)</f>
        <v>0</v>
      </c>
      <c r="M27">
        <f>DR27 - IF(AU27&gt;1, L27*DL27*100.0/(AW27*EF27), 0)</f>
        <v>0</v>
      </c>
      <c r="N27">
        <f>((T27-J27/2)*M27-L27)/(T27+J27/2)</f>
        <v>0</v>
      </c>
      <c r="O27">
        <f>N27*(DY27+DZ27)/1000.0</f>
        <v>0</v>
      </c>
      <c r="P27">
        <f>(DR27 - IF(AU27&gt;1, L27*DL27*100.0/(AW27*EF27), 0))*(DY27+DZ27)/1000.0</f>
        <v>0</v>
      </c>
      <c r="Q27">
        <f>2.0/((1/S27-1/R27)+SIGN(S27)*SQRT((1/S27-1/R27)*(1/S27-1/R27) + 4*DM27/((DM27+1)*(DM27+1))*(2*1/S27*1/R27-1/R27*1/R27)))</f>
        <v>0</v>
      </c>
      <c r="R27">
        <f>IF(LEFT(DN27,1)&lt;&gt;"0",IF(LEFT(DN27,1)="1",3.0,DO27),$D$5+$E$5*(EF27*DY27/($K$5*1000))+$F$5*(EF27*DY27/($K$5*1000))*MAX(MIN(DL27,$J$5),$I$5)*MAX(MIN(DL27,$J$5),$I$5)+$G$5*MAX(MIN(DL27,$J$5),$I$5)*(EF27*DY27/($K$5*1000))+$H$5*(EF27*DY27/($K$5*1000))*(EF27*DY27/($K$5*1000)))</f>
        <v>0</v>
      </c>
      <c r="S27">
        <f>J27*(1000-(1000*0.61365*exp(17.502*W27/(240.97+W27))/(DY27+DZ27)+DT27)/2)/(1000*0.61365*exp(17.502*W27/(240.97+W27))/(DY27+DZ27)-DT27)</f>
        <v>0</v>
      </c>
      <c r="T27">
        <f>1/((DM27+1)/(Q27/1.6)+1/(R27/1.37)) + DM27/((DM27+1)/(Q27/1.6) + DM27/(R27/1.37))</f>
        <v>0</v>
      </c>
      <c r="U27">
        <f>(DH27*DK27)</f>
        <v>0</v>
      </c>
      <c r="V27">
        <f>(EA27+(U27+2*0.95*5.67E-8*(((EA27+$B$7)+273)^4-(EA27+273)^4)-44100*J27)/(1.84*29.3*R27+8*0.95*5.67E-8*(EA27+273)^3))</f>
        <v>0</v>
      </c>
      <c r="W27">
        <f>($C$7*EB27+$D$7*EC27+$E$7*V27)</f>
        <v>0</v>
      </c>
      <c r="X27">
        <f>0.61365*exp(17.502*W27/(240.97+W27))</f>
        <v>0</v>
      </c>
      <c r="Y27">
        <f>(Z27/AA27*100)</f>
        <v>0</v>
      </c>
      <c r="Z27">
        <f>DT27*(DY27+DZ27)/1000</f>
        <v>0</v>
      </c>
      <c r="AA27">
        <f>0.61365*exp(17.502*EA27/(240.97+EA27))</f>
        <v>0</v>
      </c>
      <c r="AB27">
        <f>(X27-DT27*(DY27+DZ27)/1000)</f>
        <v>0</v>
      </c>
      <c r="AC27">
        <f>(-J27*44100)</f>
        <v>0</v>
      </c>
      <c r="AD27">
        <f>2*29.3*R27*0.92*(EA27-W27)</f>
        <v>0</v>
      </c>
      <c r="AE27">
        <f>2*0.95*5.67E-8*(((EA27+$B$7)+273)^4-(W27+273)^4)</f>
        <v>0</v>
      </c>
      <c r="AF27">
        <f>U27+AE27+AC27+AD27</f>
        <v>0</v>
      </c>
      <c r="AG27">
        <f>DX27*AU27*(DS27-DR27*(1000-AU27*DU27)/(1000-AU27*DT27))/(100*DL27)</f>
        <v>0</v>
      </c>
      <c r="AH27">
        <f>1000*DX27*AU27*(DT27-DU27)/(100*DL27*(1000-AU27*DT27))</f>
        <v>0</v>
      </c>
      <c r="AI27">
        <f>(AJ27 - AK27 - DY27*1E3/(8.314*(EA27+273.15)) * AM27/DX27 * AL27) * DX27/(100*DL27) * (1000 - DU27)/1000</f>
        <v>0</v>
      </c>
      <c r="AJ27">
        <v>241.4653688066327</v>
      </c>
      <c r="AK27">
        <v>193.8337212121212</v>
      </c>
      <c r="AL27">
        <v>8.148378790794315</v>
      </c>
      <c r="AM27">
        <v>66.57056802044264</v>
      </c>
      <c r="AN27">
        <f>(AP27 - AO27 + DY27*1E3/(8.314*(EA27+273.15)) * AR27/DX27 * AQ27) * DX27/(100*DL27) * 1000/(1000 - AP27)</f>
        <v>0</v>
      </c>
      <c r="AO27">
        <v>27.20743827286361</v>
      </c>
      <c r="AP27">
        <v>27.84002363636364</v>
      </c>
      <c r="AQ27">
        <v>-0.006523559289172548</v>
      </c>
      <c r="AR27">
        <v>77.99991193535263</v>
      </c>
      <c r="AS27">
        <v>0</v>
      </c>
      <c r="AT27">
        <v>0</v>
      </c>
      <c r="AU27">
        <f>IF(AS27*$H$13&gt;=AW27,1.0,(AW27/(AW27-AS27*$H$13)))</f>
        <v>0</v>
      </c>
      <c r="AV27">
        <f>(AU27-1)*100</f>
        <v>0</v>
      </c>
      <c r="AW27">
        <f>MAX(0,($B$13+$C$13*EF27)/(1+$D$13*EF27)*DY27/(EA27+273)*$E$13)</f>
        <v>0</v>
      </c>
      <c r="AX27" t="s">
        <v>429</v>
      </c>
      <c r="AY27" t="s">
        <v>429</v>
      </c>
      <c r="AZ27">
        <v>0</v>
      </c>
      <c r="BA27">
        <v>0</v>
      </c>
      <c r="BB27">
        <f>1-AZ27/BA27</f>
        <v>0</v>
      </c>
      <c r="BC27">
        <v>0</v>
      </c>
      <c r="BD27" t="s">
        <v>429</v>
      </c>
      <c r="BE27" t="s">
        <v>429</v>
      </c>
      <c r="BF27">
        <v>0</v>
      </c>
      <c r="BG27">
        <v>0</v>
      </c>
      <c r="BH27">
        <f>1-BF27/BG27</f>
        <v>0</v>
      </c>
      <c r="BI27">
        <v>0.5</v>
      </c>
      <c r="BJ27">
        <f>DI27</f>
        <v>0</v>
      </c>
      <c r="BK27">
        <f>L27</f>
        <v>0</v>
      </c>
      <c r="BL27">
        <f>BH27*BI27*BJ27</f>
        <v>0</v>
      </c>
      <c r="BM27">
        <f>(BK27-BC27)/BJ27</f>
        <v>0</v>
      </c>
      <c r="BN27">
        <f>(BA27-BG27)/BG27</f>
        <v>0</v>
      </c>
      <c r="BO27">
        <f>AZ27/(BB27+AZ27/BG27)</f>
        <v>0</v>
      </c>
      <c r="BP27" t="s">
        <v>429</v>
      </c>
      <c r="BQ27">
        <v>0</v>
      </c>
      <c r="BR27">
        <f>IF(BQ27&lt;&gt;0, BQ27, BO27)</f>
        <v>0</v>
      </c>
      <c r="BS27">
        <f>1-BR27/BG27</f>
        <v>0</v>
      </c>
      <c r="BT27">
        <f>(BG27-BF27)/(BG27-BR27)</f>
        <v>0</v>
      </c>
      <c r="BU27">
        <f>(BA27-BG27)/(BA27-BR27)</f>
        <v>0</v>
      </c>
      <c r="BV27">
        <f>(BG27-BF27)/(BG27-AZ27)</f>
        <v>0</v>
      </c>
      <c r="BW27">
        <f>(BA27-BG27)/(BA27-AZ27)</f>
        <v>0</v>
      </c>
      <c r="BX27">
        <f>(BT27*BR27/BF27)</f>
        <v>0</v>
      </c>
      <c r="BY27">
        <f>(1-BX27)</f>
        <v>0</v>
      </c>
      <c r="BZ27">
        <v>1254</v>
      </c>
      <c r="CA27">
        <v>290.0000000000001</v>
      </c>
      <c r="CB27">
        <v>1794.22</v>
      </c>
      <c r="CC27">
        <v>145</v>
      </c>
      <c r="CD27">
        <v>10489.1</v>
      </c>
      <c r="CE27">
        <v>1791.54</v>
      </c>
      <c r="CF27">
        <v>2.68</v>
      </c>
      <c r="CG27">
        <v>300.0000000000001</v>
      </c>
      <c r="CH27">
        <v>24</v>
      </c>
      <c r="CI27">
        <v>1830.069211033827</v>
      </c>
      <c r="CJ27">
        <v>2.659560471730547</v>
      </c>
      <c r="CK27">
        <v>-40.40927745103821</v>
      </c>
      <c r="CL27">
        <v>2.423317042066543</v>
      </c>
      <c r="CM27">
        <v>0.9085152786405289</v>
      </c>
      <c r="CN27">
        <v>-0.008400608898776423</v>
      </c>
      <c r="CO27">
        <v>289.9999999999999</v>
      </c>
      <c r="CP27">
        <v>1781.89</v>
      </c>
      <c r="CQ27">
        <v>685</v>
      </c>
      <c r="CR27">
        <v>10454.8</v>
      </c>
      <c r="CS27">
        <v>1791.42</v>
      </c>
      <c r="CT27">
        <v>-9.529999999999999</v>
      </c>
      <c r="DH27">
        <f>$B$11*EG27+$C$11*EH27+$F$11*ES27*(1-EV27)</f>
        <v>0</v>
      </c>
      <c r="DI27">
        <f>DH27*DJ27</f>
        <v>0</v>
      </c>
      <c r="DJ27">
        <f>($B$11*$D$9+$C$11*$D$9+$F$11*((FF27+EX27)/MAX(FF27+EX27+FG27, 0.1)*$I$9+FG27/MAX(FF27+EX27+FG27, 0.1)*$J$9))/($B$11+$C$11+$F$11)</f>
        <v>0</v>
      </c>
      <c r="DK27">
        <f>($B$11*$K$9+$C$11*$K$9+$F$11*((FF27+EX27)/MAX(FF27+EX27+FG27, 0.1)*$P$9+FG27/MAX(FF27+EX27+FG27, 0.1)*$Q$9))/($B$11+$C$11+$F$11)</f>
        <v>0</v>
      </c>
      <c r="DL27">
        <v>6</v>
      </c>
      <c r="DM27">
        <v>0.5</v>
      </c>
      <c r="DN27" t="s">
        <v>430</v>
      </c>
      <c r="DO27">
        <v>2</v>
      </c>
      <c r="DP27" t="b">
        <v>1</v>
      </c>
      <c r="DQ27">
        <v>1697742630.3</v>
      </c>
      <c r="DR27">
        <v>170.3461</v>
      </c>
      <c r="DS27">
        <v>235.4229</v>
      </c>
      <c r="DT27">
        <v>27.85342</v>
      </c>
      <c r="DU27">
        <v>27.20650000000001</v>
      </c>
      <c r="DV27">
        <v>170.3636</v>
      </c>
      <c r="DW27">
        <v>27.85342</v>
      </c>
      <c r="DX27">
        <v>499.9877</v>
      </c>
      <c r="DY27">
        <v>98.45701</v>
      </c>
      <c r="DZ27">
        <v>0.10012282</v>
      </c>
      <c r="EA27">
        <v>30.45976</v>
      </c>
      <c r="EB27">
        <v>29.92075</v>
      </c>
      <c r="EC27">
        <v>999.9</v>
      </c>
      <c r="ED27">
        <v>0</v>
      </c>
      <c r="EE27">
        <v>0</v>
      </c>
      <c r="EF27">
        <v>9989.385</v>
      </c>
      <c r="EG27">
        <v>0</v>
      </c>
      <c r="EH27">
        <v>273.7907</v>
      </c>
      <c r="EI27">
        <v>-65.07677000000001</v>
      </c>
      <c r="EJ27">
        <v>175.2265</v>
      </c>
      <c r="EK27">
        <v>242.0071</v>
      </c>
      <c r="EL27">
        <v>0.6469183000000001</v>
      </c>
      <c r="EM27">
        <v>235.4229</v>
      </c>
      <c r="EN27">
        <v>27.20650000000001</v>
      </c>
      <c r="EO27">
        <v>2.742366</v>
      </c>
      <c r="EP27">
        <v>2.67867</v>
      </c>
      <c r="EQ27">
        <v>22.54118</v>
      </c>
      <c r="ER27">
        <v>22.15487</v>
      </c>
      <c r="ES27">
        <v>299.9895</v>
      </c>
      <c r="ET27">
        <v>0.8999791</v>
      </c>
      <c r="EU27">
        <v>0.10002078</v>
      </c>
      <c r="EV27">
        <v>0</v>
      </c>
      <c r="EW27">
        <v>1139.642</v>
      </c>
      <c r="EX27">
        <v>4.999160000000001</v>
      </c>
      <c r="EY27">
        <v>4060.007999999999</v>
      </c>
      <c r="EZ27">
        <v>2557.189</v>
      </c>
      <c r="FA27">
        <v>36.812</v>
      </c>
      <c r="FB27">
        <v>40.2248</v>
      </c>
      <c r="FC27">
        <v>38.312</v>
      </c>
      <c r="FD27">
        <v>40</v>
      </c>
      <c r="FE27">
        <v>39.25</v>
      </c>
      <c r="FF27">
        <v>265.487</v>
      </c>
      <c r="FG27">
        <v>29.505</v>
      </c>
      <c r="FH27">
        <v>0</v>
      </c>
      <c r="FI27">
        <v>1858.299999952316</v>
      </c>
      <c r="FJ27">
        <v>0</v>
      </c>
      <c r="FK27">
        <v>1171.99</v>
      </c>
      <c r="FL27">
        <v>-383.8707692159949</v>
      </c>
      <c r="FM27">
        <v>-1108.984273431266</v>
      </c>
      <c r="FN27">
        <v>4152.638076923076</v>
      </c>
      <c r="FO27">
        <v>15</v>
      </c>
      <c r="FP27">
        <v>1697740793</v>
      </c>
      <c r="FQ27" t="s">
        <v>431</v>
      </c>
      <c r="FR27">
        <v>1697740793</v>
      </c>
      <c r="FS27">
        <v>0</v>
      </c>
      <c r="FT27">
        <v>7</v>
      </c>
      <c r="FU27">
        <v>-0.032</v>
      </c>
      <c r="FV27">
        <v>0</v>
      </c>
      <c r="FW27">
        <v>0.159</v>
      </c>
      <c r="FX27">
        <v>0</v>
      </c>
      <c r="FY27">
        <v>415</v>
      </c>
      <c r="FZ27">
        <v>0</v>
      </c>
      <c r="GA27">
        <v>0.37</v>
      </c>
      <c r="GB27">
        <v>0</v>
      </c>
      <c r="GC27">
        <v>-62.2030125</v>
      </c>
      <c r="GD27">
        <v>-73.12554934333957</v>
      </c>
      <c r="GE27">
        <v>10.02917722797308</v>
      </c>
      <c r="GF27">
        <v>0</v>
      </c>
      <c r="GG27">
        <v>1187.385294117647</v>
      </c>
      <c r="GH27">
        <v>-328.6909091508896</v>
      </c>
      <c r="GI27">
        <v>32.61360643831796</v>
      </c>
      <c r="GJ27">
        <v>0</v>
      </c>
      <c r="GK27">
        <v>0</v>
      </c>
      <c r="GL27">
        <v>2</v>
      </c>
      <c r="GM27" t="s">
        <v>432</v>
      </c>
      <c r="GN27">
        <v>3.12793</v>
      </c>
      <c r="GO27">
        <v>2.76336</v>
      </c>
      <c r="GP27">
        <v>0.0502922</v>
      </c>
      <c r="GQ27">
        <v>0.0628256</v>
      </c>
      <c r="GR27">
        <v>0.129131</v>
      </c>
      <c r="GS27">
        <v>0.125397</v>
      </c>
      <c r="GT27">
        <v>28832.1</v>
      </c>
      <c r="GU27">
        <v>30269.5</v>
      </c>
      <c r="GV27">
        <v>30066.5</v>
      </c>
      <c r="GW27">
        <v>33170.2</v>
      </c>
      <c r="GX27">
        <v>37378.8</v>
      </c>
      <c r="GY27">
        <v>44461.3</v>
      </c>
      <c r="GZ27">
        <v>37062.1</v>
      </c>
      <c r="HA27">
        <v>44395.4</v>
      </c>
      <c r="HB27">
        <v>1.95103</v>
      </c>
      <c r="HC27">
        <v>1.98237</v>
      </c>
      <c r="HD27">
        <v>0.0315644</v>
      </c>
      <c r="HE27">
        <v>0</v>
      </c>
      <c r="HF27">
        <v>29.3929</v>
      </c>
      <c r="HG27">
        <v>999.9</v>
      </c>
      <c r="HH27">
        <v>62.7</v>
      </c>
      <c r="HI27">
        <v>33.7</v>
      </c>
      <c r="HJ27">
        <v>33.4573</v>
      </c>
      <c r="HK27">
        <v>61.8618</v>
      </c>
      <c r="HL27">
        <v>30.4808</v>
      </c>
      <c r="HM27">
        <v>1</v>
      </c>
      <c r="HN27">
        <v>0.279235</v>
      </c>
      <c r="HO27">
        <v>-0.107908</v>
      </c>
      <c r="HP27">
        <v>20.3173</v>
      </c>
      <c r="HQ27">
        <v>5.19992</v>
      </c>
      <c r="HR27">
        <v>11.8542</v>
      </c>
      <c r="HS27">
        <v>4.98235</v>
      </c>
      <c r="HT27">
        <v>3.26255</v>
      </c>
      <c r="HU27">
        <v>763.5</v>
      </c>
      <c r="HV27">
        <v>4033.5</v>
      </c>
      <c r="HW27">
        <v>6770.7</v>
      </c>
      <c r="HX27">
        <v>39.9</v>
      </c>
      <c r="HY27">
        <v>1.88339</v>
      </c>
      <c r="HZ27">
        <v>1.87943</v>
      </c>
      <c r="IA27">
        <v>1.88148</v>
      </c>
      <c r="IB27">
        <v>1.88003</v>
      </c>
      <c r="IC27">
        <v>1.8782</v>
      </c>
      <c r="ID27">
        <v>1.87782</v>
      </c>
      <c r="IE27">
        <v>1.87961</v>
      </c>
      <c r="IF27">
        <v>1.87635</v>
      </c>
      <c r="IG27">
        <v>0</v>
      </c>
      <c r="IH27">
        <v>0</v>
      </c>
      <c r="II27">
        <v>0</v>
      </c>
      <c r="IJ27">
        <v>0</v>
      </c>
      <c r="IK27" t="s">
        <v>433</v>
      </c>
      <c r="IL27" t="s">
        <v>434</v>
      </c>
      <c r="IM27" t="s">
        <v>435</v>
      </c>
      <c r="IN27" t="s">
        <v>435</v>
      </c>
      <c r="IO27" t="s">
        <v>435</v>
      </c>
      <c r="IP27" t="s">
        <v>435</v>
      </c>
      <c r="IQ27">
        <v>0</v>
      </c>
      <c r="IR27">
        <v>100</v>
      </c>
      <c r="IS27">
        <v>100</v>
      </c>
      <c r="IT27">
        <v>0.004</v>
      </c>
      <c r="IU27">
        <v>0</v>
      </c>
      <c r="IV27">
        <v>-0.1957176418348122</v>
      </c>
      <c r="IW27">
        <v>0.001085284750954129</v>
      </c>
      <c r="IX27">
        <v>-2.12959365371586E-07</v>
      </c>
      <c r="IY27">
        <v>-7.809812456259381E-11</v>
      </c>
      <c r="IZ27">
        <v>0</v>
      </c>
      <c r="JA27">
        <v>0</v>
      </c>
      <c r="JB27">
        <v>0</v>
      </c>
      <c r="JC27">
        <v>0</v>
      </c>
      <c r="JD27">
        <v>18</v>
      </c>
      <c r="JE27">
        <v>2008</v>
      </c>
      <c r="JF27">
        <v>-1</v>
      </c>
      <c r="JG27">
        <v>-1</v>
      </c>
      <c r="JH27">
        <v>30.7</v>
      </c>
      <c r="JI27">
        <v>28295710.6</v>
      </c>
      <c r="JJ27">
        <v>0.780029</v>
      </c>
      <c r="JK27">
        <v>2.62817</v>
      </c>
      <c r="JL27">
        <v>1.54541</v>
      </c>
      <c r="JM27">
        <v>2.33521</v>
      </c>
      <c r="JN27">
        <v>1.5918</v>
      </c>
      <c r="JO27">
        <v>2.4646</v>
      </c>
      <c r="JP27">
        <v>38.9445</v>
      </c>
      <c r="JQ27">
        <v>15.3316</v>
      </c>
      <c r="JR27">
        <v>18</v>
      </c>
      <c r="JS27">
        <v>507.974</v>
      </c>
      <c r="JT27">
        <v>498.193</v>
      </c>
      <c r="JU27">
        <v>29.965</v>
      </c>
      <c r="JV27">
        <v>31.0323</v>
      </c>
      <c r="JW27">
        <v>29.9992</v>
      </c>
      <c r="JX27">
        <v>31.0143</v>
      </c>
      <c r="JY27">
        <v>30.9392</v>
      </c>
      <c r="JZ27">
        <v>15.61</v>
      </c>
      <c r="KA27">
        <v>28.1659</v>
      </c>
      <c r="KB27">
        <v>61.784</v>
      </c>
      <c r="KC27">
        <v>30.0049</v>
      </c>
      <c r="KD27">
        <v>251.203</v>
      </c>
      <c r="KE27">
        <v>27.1865</v>
      </c>
      <c r="KF27">
        <v>101.261</v>
      </c>
      <c r="KG27">
        <v>100.766</v>
      </c>
    </row>
    <row r="28" spans="1:293">
      <c r="A28">
        <v>12</v>
      </c>
      <c r="B28">
        <v>1697742638.1</v>
      </c>
      <c r="C28">
        <v>55</v>
      </c>
      <c r="D28" t="s">
        <v>457</v>
      </c>
      <c r="E28" t="s">
        <v>458</v>
      </c>
      <c r="F28">
        <v>5</v>
      </c>
      <c r="G28" t="s">
        <v>427</v>
      </c>
      <c r="H28" t="s">
        <v>428</v>
      </c>
      <c r="I28">
        <v>1697742635.6</v>
      </c>
      <c r="J28">
        <f>(K28)/1000</f>
        <v>0</v>
      </c>
      <c r="K28">
        <f>IF(DP28, AN28, AH28)</f>
        <v>0</v>
      </c>
      <c r="L28">
        <f>IF(DP28, AI28, AG28)</f>
        <v>0</v>
      </c>
      <c r="M28">
        <f>DR28 - IF(AU28&gt;1, L28*DL28*100.0/(AW28*EF28), 0)</f>
        <v>0</v>
      </c>
      <c r="N28">
        <f>((T28-J28/2)*M28-L28)/(T28+J28/2)</f>
        <v>0</v>
      </c>
      <c r="O28">
        <f>N28*(DY28+DZ28)/1000.0</f>
        <v>0</v>
      </c>
      <c r="P28">
        <f>(DR28 - IF(AU28&gt;1, L28*DL28*100.0/(AW28*EF28), 0))*(DY28+DZ28)/1000.0</f>
        <v>0</v>
      </c>
      <c r="Q28">
        <f>2.0/((1/S28-1/R28)+SIGN(S28)*SQRT((1/S28-1/R28)*(1/S28-1/R28) + 4*DM28/((DM28+1)*(DM28+1))*(2*1/S28*1/R28-1/R28*1/R28)))</f>
        <v>0</v>
      </c>
      <c r="R28">
        <f>IF(LEFT(DN28,1)&lt;&gt;"0",IF(LEFT(DN28,1)="1",3.0,DO28),$D$5+$E$5*(EF28*DY28/($K$5*1000))+$F$5*(EF28*DY28/($K$5*1000))*MAX(MIN(DL28,$J$5),$I$5)*MAX(MIN(DL28,$J$5),$I$5)+$G$5*MAX(MIN(DL28,$J$5),$I$5)*(EF28*DY28/($K$5*1000))+$H$5*(EF28*DY28/($K$5*1000))*(EF28*DY28/($K$5*1000)))</f>
        <v>0</v>
      </c>
      <c r="S28">
        <f>J28*(1000-(1000*0.61365*exp(17.502*W28/(240.97+W28))/(DY28+DZ28)+DT28)/2)/(1000*0.61365*exp(17.502*W28/(240.97+W28))/(DY28+DZ28)-DT28)</f>
        <v>0</v>
      </c>
      <c r="T28">
        <f>1/((DM28+1)/(Q28/1.6)+1/(R28/1.37)) + DM28/((DM28+1)/(Q28/1.6) + DM28/(R28/1.37))</f>
        <v>0</v>
      </c>
      <c r="U28">
        <f>(DH28*DK28)</f>
        <v>0</v>
      </c>
      <c r="V28">
        <f>(EA28+(U28+2*0.95*5.67E-8*(((EA28+$B$7)+273)^4-(EA28+273)^4)-44100*J28)/(1.84*29.3*R28+8*0.95*5.67E-8*(EA28+273)^3))</f>
        <v>0</v>
      </c>
      <c r="W28">
        <f>($C$7*EB28+$D$7*EC28+$E$7*V28)</f>
        <v>0</v>
      </c>
      <c r="X28">
        <f>0.61365*exp(17.502*W28/(240.97+W28))</f>
        <v>0</v>
      </c>
      <c r="Y28">
        <f>(Z28/AA28*100)</f>
        <v>0</v>
      </c>
      <c r="Z28">
        <f>DT28*(DY28+DZ28)/1000</f>
        <v>0</v>
      </c>
      <c r="AA28">
        <f>0.61365*exp(17.502*EA28/(240.97+EA28))</f>
        <v>0</v>
      </c>
      <c r="AB28">
        <f>(X28-DT28*(DY28+DZ28)/1000)</f>
        <v>0</v>
      </c>
      <c r="AC28">
        <f>(-J28*44100)</f>
        <v>0</v>
      </c>
      <c r="AD28">
        <f>2*29.3*R28*0.92*(EA28-W28)</f>
        <v>0</v>
      </c>
      <c r="AE28">
        <f>2*0.95*5.67E-8*(((EA28+$B$7)+273)^4-(W28+273)^4)</f>
        <v>0</v>
      </c>
      <c r="AF28">
        <f>U28+AE28+AC28+AD28</f>
        <v>0</v>
      </c>
      <c r="AG28">
        <f>DX28*AU28*(DS28-DR28*(1000-AU28*DU28)/(1000-AU28*DT28))/(100*DL28)</f>
        <v>0</v>
      </c>
      <c r="AH28">
        <f>1000*DX28*AU28*(DT28-DU28)/(100*DL28*(1000-AU28*DT28))</f>
        <v>0</v>
      </c>
      <c r="AI28">
        <f>(AJ28 - AK28 - DY28*1E3/(8.314*(EA28+273.15)) * AM28/DX28 * AL28) * DX28/(100*DL28) * (1000 - DU28)/1000</f>
        <v>0</v>
      </c>
      <c r="AJ28">
        <v>262.5926804335219</v>
      </c>
      <c r="AK28">
        <v>225.2183333333332</v>
      </c>
      <c r="AL28">
        <v>5.966558835133958</v>
      </c>
      <c r="AM28">
        <v>66.57056802044264</v>
      </c>
      <c r="AN28">
        <f>(AP28 - AO28 + DY28*1E3/(8.314*(EA28+273.15)) * AR28/DX28 * AQ28) * DX28/(100*DL28) * 1000/(1000 - AP28)</f>
        <v>0</v>
      </c>
      <c r="AO28">
        <v>27.19732422552898</v>
      </c>
      <c r="AP28">
        <v>27.82981696969697</v>
      </c>
      <c r="AQ28">
        <v>-0.001085418248654278</v>
      </c>
      <c r="AR28">
        <v>77.99991193535263</v>
      </c>
      <c r="AS28">
        <v>0</v>
      </c>
      <c r="AT28">
        <v>0</v>
      </c>
      <c r="AU28">
        <f>IF(AS28*$H$13&gt;=AW28,1.0,(AW28/(AW28-AS28*$H$13)))</f>
        <v>0</v>
      </c>
      <c r="AV28">
        <f>(AU28-1)*100</f>
        <v>0</v>
      </c>
      <c r="AW28">
        <f>MAX(0,($B$13+$C$13*EF28)/(1+$D$13*EF28)*DY28/(EA28+273)*$E$13)</f>
        <v>0</v>
      </c>
      <c r="AX28" t="s">
        <v>429</v>
      </c>
      <c r="AY28" t="s">
        <v>429</v>
      </c>
      <c r="AZ28">
        <v>0</v>
      </c>
      <c r="BA28">
        <v>0</v>
      </c>
      <c r="BB28">
        <f>1-AZ28/BA28</f>
        <v>0</v>
      </c>
      <c r="BC28">
        <v>0</v>
      </c>
      <c r="BD28" t="s">
        <v>429</v>
      </c>
      <c r="BE28" t="s">
        <v>429</v>
      </c>
      <c r="BF28">
        <v>0</v>
      </c>
      <c r="BG28">
        <v>0</v>
      </c>
      <c r="BH28">
        <f>1-BF28/BG28</f>
        <v>0</v>
      </c>
      <c r="BI28">
        <v>0.5</v>
      </c>
      <c r="BJ28">
        <f>DI28</f>
        <v>0</v>
      </c>
      <c r="BK28">
        <f>L28</f>
        <v>0</v>
      </c>
      <c r="BL28">
        <f>BH28*BI28*BJ28</f>
        <v>0</v>
      </c>
      <c r="BM28">
        <f>(BK28-BC28)/BJ28</f>
        <v>0</v>
      </c>
      <c r="BN28">
        <f>(BA28-BG28)/BG28</f>
        <v>0</v>
      </c>
      <c r="BO28">
        <f>AZ28/(BB28+AZ28/BG28)</f>
        <v>0</v>
      </c>
      <c r="BP28" t="s">
        <v>429</v>
      </c>
      <c r="BQ28">
        <v>0</v>
      </c>
      <c r="BR28">
        <f>IF(BQ28&lt;&gt;0, BQ28, BO28)</f>
        <v>0</v>
      </c>
      <c r="BS28">
        <f>1-BR28/BG28</f>
        <v>0</v>
      </c>
      <c r="BT28">
        <f>(BG28-BF28)/(BG28-BR28)</f>
        <v>0</v>
      </c>
      <c r="BU28">
        <f>(BA28-BG28)/(BA28-BR28)</f>
        <v>0</v>
      </c>
      <c r="BV28">
        <f>(BG28-BF28)/(BG28-AZ28)</f>
        <v>0</v>
      </c>
      <c r="BW28">
        <f>(BA28-BG28)/(BA28-AZ28)</f>
        <v>0</v>
      </c>
      <c r="BX28">
        <f>(BT28*BR28/BF28)</f>
        <v>0</v>
      </c>
      <c r="BY28">
        <f>(1-BX28)</f>
        <v>0</v>
      </c>
      <c r="BZ28">
        <v>1254</v>
      </c>
      <c r="CA28">
        <v>290.0000000000001</v>
      </c>
      <c r="CB28">
        <v>1794.22</v>
      </c>
      <c r="CC28">
        <v>145</v>
      </c>
      <c r="CD28">
        <v>10489.1</v>
      </c>
      <c r="CE28">
        <v>1791.54</v>
      </c>
      <c r="CF28">
        <v>2.68</v>
      </c>
      <c r="CG28">
        <v>300.0000000000001</v>
      </c>
      <c r="CH28">
        <v>24</v>
      </c>
      <c r="CI28">
        <v>1830.069211033827</v>
      </c>
      <c r="CJ28">
        <v>2.659560471730547</v>
      </c>
      <c r="CK28">
        <v>-40.40927745103821</v>
      </c>
      <c r="CL28">
        <v>2.423317042066543</v>
      </c>
      <c r="CM28">
        <v>0.9085152786405289</v>
      </c>
      <c r="CN28">
        <v>-0.008400608898776423</v>
      </c>
      <c r="CO28">
        <v>289.9999999999999</v>
      </c>
      <c r="CP28">
        <v>1781.89</v>
      </c>
      <c r="CQ28">
        <v>685</v>
      </c>
      <c r="CR28">
        <v>10454.8</v>
      </c>
      <c r="CS28">
        <v>1791.42</v>
      </c>
      <c r="CT28">
        <v>-9.529999999999999</v>
      </c>
      <c r="DH28">
        <f>$B$11*EG28+$C$11*EH28+$F$11*ES28*(1-EV28)</f>
        <v>0</v>
      </c>
      <c r="DI28">
        <f>DH28*DJ28</f>
        <v>0</v>
      </c>
      <c r="DJ28">
        <f>($B$11*$D$9+$C$11*$D$9+$F$11*((FF28+EX28)/MAX(FF28+EX28+FG28, 0.1)*$I$9+FG28/MAX(FF28+EX28+FG28, 0.1)*$J$9))/($B$11+$C$11+$F$11)</f>
        <v>0</v>
      </c>
      <c r="DK28">
        <f>($B$11*$K$9+$C$11*$K$9+$F$11*((FF28+EX28)/MAX(FF28+EX28+FG28, 0.1)*$P$9+FG28/MAX(FF28+EX28+FG28, 0.1)*$Q$9))/($B$11+$C$11+$F$11)</f>
        <v>0</v>
      </c>
      <c r="DL28">
        <v>6</v>
      </c>
      <c r="DM28">
        <v>0.5</v>
      </c>
      <c r="DN28" t="s">
        <v>430</v>
      </c>
      <c r="DO28">
        <v>2</v>
      </c>
      <c r="DP28" t="b">
        <v>1</v>
      </c>
      <c r="DQ28">
        <v>1697742635.6</v>
      </c>
      <c r="DR28">
        <v>207.6595555555556</v>
      </c>
      <c r="DS28">
        <v>257.1444444444444</v>
      </c>
      <c r="DT28">
        <v>27.83171111111111</v>
      </c>
      <c r="DU28">
        <v>27.19588888888889</v>
      </c>
      <c r="DV28">
        <v>207.6395555555556</v>
      </c>
      <c r="DW28">
        <v>27.83171111111111</v>
      </c>
      <c r="DX28">
        <v>500.0382222222222</v>
      </c>
      <c r="DY28">
        <v>98.45964444444445</v>
      </c>
      <c r="DZ28">
        <v>0.09991214444444443</v>
      </c>
      <c r="EA28">
        <v>30.45366666666667</v>
      </c>
      <c r="EB28">
        <v>29.91026666666666</v>
      </c>
      <c r="EC28">
        <v>999.9000000000001</v>
      </c>
      <c r="ED28">
        <v>0</v>
      </c>
      <c r="EE28">
        <v>0</v>
      </c>
      <c r="EF28">
        <v>9990.753333333332</v>
      </c>
      <c r="EG28">
        <v>0</v>
      </c>
      <c r="EH28">
        <v>272.852</v>
      </c>
      <c r="EI28">
        <v>-49.48494444444444</v>
      </c>
      <c r="EJ28">
        <v>213.6043333333333</v>
      </c>
      <c r="EK28">
        <v>264.3332222222222</v>
      </c>
      <c r="EL28">
        <v>0.6358327777777777</v>
      </c>
      <c r="EM28">
        <v>257.1444444444444</v>
      </c>
      <c r="EN28">
        <v>27.19588888888889</v>
      </c>
      <c r="EO28">
        <v>2.740301111111112</v>
      </c>
      <c r="EP28">
        <v>2.677696666666667</v>
      </c>
      <c r="EQ28">
        <v>22.52881111111111</v>
      </c>
      <c r="ER28">
        <v>22.14888888888889</v>
      </c>
      <c r="ES28">
        <v>300.0332222222222</v>
      </c>
      <c r="ET28">
        <v>0.8999733333333333</v>
      </c>
      <c r="EU28">
        <v>0.1000265555555556</v>
      </c>
      <c r="EV28">
        <v>0</v>
      </c>
      <c r="EW28">
        <v>1104.656666666667</v>
      </c>
      <c r="EX28">
        <v>4.99916</v>
      </c>
      <c r="EY28">
        <v>3955.907777777777</v>
      </c>
      <c r="EZ28">
        <v>2557.563333333334</v>
      </c>
      <c r="FA28">
        <v>36.79822222222222</v>
      </c>
      <c r="FB28">
        <v>40.187</v>
      </c>
      <c r="FC28">
        <v>38.25</v>
      </c>
      <c r="FD28">
        <v>40</v>
      </c>
      <c r="FE28">
        <v>39.25</v>
      </c>
      <c r="FF28">
        <v>265.5222222222222</v>
      </c>
      <c r="FG28">
        <v>29.51</v>
      </c>
      <c r="FH28">
        <v>0</v>
      </c>
      <c r="FI28">
        <v>1863.700000047684</v>
      </c>
      <c r="FJ28">
        <v>0</v>
      </c>
      <c r="FK28">
        <v>1134.992</v>
      </c>
      <c r="FL28">
        <v>-401.5553840195424</v>
      </c>
      <c r="FM28">
        <v>-1174.42922893621</v>
      </c>
      <c r="FN28">
        <v>4044.9232</v>
      </c>
      <c r="FO28">
        <v>15</v>
      </c>
      <c r="FP28">
        <v>1697740793</v>
      </c>
      <c r="FQ28" t="s">
        <v>431</v>
      </c>
      <c r="FR28">
        <v>1697740793</v>
      </c>
      <c r="FS28">
        <v>0</v>
      </c>
      <c r="FT28">
        <v>7</v>
      </c>
      <c r="FU28">
        <v>-0.032</v>
      </c>
      <c r="FV28">
        <v>0</v>
      </c>
      <c r="FW28">
        <v>0.159</v>
      </c>
      <c r="FX28">
        <v>0</v>
      </c>
      <c r="FY28">
        <v>415</v>
      </c>
      <c r="FZ28">
        <v>0</v>
      </c>
      <c r="GA28">
        <v>0.37</v>
      </c>
      <c r="GB28">
        <v>0</v>
      </c>
      <c r="GC28">
        <v>-62.94352249999999</v>
      </c>
      <c r="GD28">
        <v>57.06528067542245</v>
      </c>
      <c r="GE28">
        <v>8.867237251238052</v>
      </c>
      <c r="GF28">
        <v>0</v>
      </c>
      <c r="GG28">
        <v>1156.181764705883</v>
      </c>
      <c r="GH28">
        <v>-389.7796788130711</v>
      </c>
      <c r="GI28">
        <v>38.28041908235996</v>
      </c>
      <c r="GJ28">
        <v>0</v>
      </c>
      <c r="GK28">
        <v>0</v>
      </c>
      <c r="GL28">
        <v>2</v>
      </c>
      <c r="GM28" t="s">
        <v>432</v>
      </c>
      <c r="GN28">
        <v>3.12783</v>
      </c>
      <c r="GO28">
        <v>2.7637</v>
      </c>
      <c r="GP28">
        <v>0.0570381</v>
      </c>
      <c r="GQ28">
        <v>0.0663517</v>
      </c>
      <c r="GR28">
        <v>0.129108</v>
      </c>
      <c r="GS28">
        <v>0.125373</v>
      </c>
      <c r="GT28">
        <v>28627.8</v>
      </c>
      <c r="GU28">
        <v>30156</v>
      </c>
      <c r="GV28">
        <v>30066.9</v>
      </c>
      <c r="GW28">
        <v>33170.6</v>
      </c>
      <c r="GX28">
        <v>37381</v>
      </c>
      <c r="GY28">
        <v>44463.1</v>
      </c>
      <c r="GZ28">
        <v>37062.8</v>
      </c>
      <c r="HA28">
        <v>44395.6</v>
      </c>
      <c r="HB28">
        <v>1.95082</v>
      </c>
      <c r="HC28">
        <v>1.98258</v>
      </c>
      <c r="HD28">
        <v>0.0335351</v>
      </c>
      <c r="HE28">
        <v>0</v>
      </c>
      <c r="HF28">
        <v>29.3632</v>
      </c>
      <c r="HG28">
        <v>999.9</v>
      </c>
      <c r="HH28">
        <v>62.7</v>
      </c>
      <c r="HI28">
        <v>33.7</v>
      </c>
      <c r="HJ28">
        <v>33.4607</v>
      </c>
      <c r="HK28">
        <v>61.6018</v>
      </c>
      <c r="HL28">
        <v>30.633</v>
      </c>
      <c r="HM28">
        <v>1</v>
      </c>
      <c r="HN28">
        <v>0.278674</v>
      </c>
      <c r="HO28">
        <v>-0.201027</v>
      </c>
      <c r="HP28">
        <v>20.3172</v>
      </c>
      <c r="HQ28">
        <v>5.20067</v>
      </c>
      <c r="HR28">
        <v>11.8542</v>
      </c>
      <c r="HS28">
        <v>4.98255</v>
      </c>
      <c r="HT28">
        <v>3.26258</v>
      </c>
      <c r="HU28">
        <v>763.7</v>
      </c>
      <c r="HV28">
        <v>4035.3</v>
      </c>
      <c r="HW28">
        <v>6775.7</v>
      </c>
      <c r="HX28">
        <v>39.9</v>
      </c>
      <c r="HY28">
        <v>1.88339</v>
      </c>
      <c r="HZ28">
        <v>1.87943</v>
      </c>
      <c r="IA28">
        <v>1.88147</v>
      </c>
      <c r="IB28">
        <v>1.88003</v>
      </c>
      <c r="IC28">
        <v>1.8782</v>
      </c>
      <c r="ID28">
        <v>1.87781</v>
      </c>
      <c r="IE28">
        <v>1.87962</v>
      </c>
      <c r="IF28">
        <v>1.87628</v>
      </c>
      <c r="IG28">
        <v>0</v>
      </c>
      <c r="IH28">
        <v>0</v>
      </c>
      <c r="II28">
        <v>0</v>
      </c>
      <c r="IJ28">
        <v>0</v>
      </c>
      <c r="IK28" t="s">
        <v>433</v>
      </c>
      <c r="IL28" t="s">
        <v>434</v>
      </c>
      <c r="IM28" t="s">
        <v>435</v>
      </c>
      <c r="IN28" t="s">
        <v>435</v>
      </c>
      <c r="IO28" t="s">
        <v>435</v>
      </c>
      <c r="IP28" t="s">
        <v>435</v>
      </c>
      <c r="IQ28">
        <v>0</v>
      </c>
      <c r="IR28">
        <v>100</v>
      </c>
      <c r="IS28">
        <v>100</v>
      </c>
      <c r="IT28">
        <v>0.033</v>
      </c>
      <c r="IU28">
        <v>0</v>
      </c>
      <c r="IV28">
        <v>-0.1957176418348122</v>
      </c>
      <c r="IW28">
        <v>0.001085284750954129</v>
      </c>
      <c r="IX28">
        <v>-2.12959365371586E-07</v>
      </c>
      <c r="IY28">
        <v>-7.809812456259381E-11</v>
      </c>
      <c r="IZ28">
        <v>0</v>
      </c>
      <c r="JA28">
        <v>0</v>
      </c>
      <c r="JB28">
        <v>0</v>
      </c>
      <c r="JC28">
        <v>0</v>
      </c>
      <c r="JD28">
        <v>18</v>
      </c>
      <c r="JE28">
        <v>2008</v>
      </c>
      <c r="JF28">
        <v>-1</v>
      </c>
      <c r="JG28">
        <v>-1</v>
      </c>
      <c r="JH28">
        <v>30.8</v>
      </c>
      <c r="JI28">
        <v>28295710.6</v>
      </c>
      <c r="JJ28">
        <v>0.794678</v>
      </c>
      <c r="JK28">
        <v>2.63062</v>
      </c>
      <c r="JL28">
        <v>1.54541</v>
      </c>
      <c r="JM28">
        <v>2.33398</v>
      </c>
      <c r="JN28">
        <v>1.5918</v>
      </c>
      <c r="JO28">
        <v>2.4585</v>
      </c>
      <c r="JP28">
        <v>38.9445</v>
      </c>
      <c r="JQ28">
        <v>15.3228</v>
      </c>
      <c r="JR28">
        <v>18</v>
      </c>
      <c r="JS28">
        <v>507.801</v>
      </c>
      <c r="JT28">
        <v>498.271</v>
      </c>
      <c r="JU28">
        <v>30.0173</v>
      </c>
      <c r="JV28">
        <v>31.0255</v>
      </c>
      <c r="JW28">
        <v>29.9994</v>
      </c>
      <c r="JX28">
        <v>31.0082</v>
      </c>
      <c r="JY28">
        <v>30.9326</v>
      </c>
      <c r="JZ28">
        <v>15.9594</v>
      </c>
      <c r="KA28">
        <v>28.1659</v>
      </c>
      <c r="KB28">
        <v>61.784</v>
      </c>
      <c r="KC28">
        <v>30.0678</v>
      </c>
      <c r="KD28">
        <v>281.258</v>
      </c>
      <c r="KE28">
        <v>27.1615</v>
      </c>
      <c r="KF28">
        <v>101.263</v>
      </c>
      <c r="KG28">
        <v>100.767</v>
      </c>
    </row>
    <row r="29" spans="1:293">
      <c r="A29">
        <v>13</v>
      </c>
      <c r="B29">
        <v>1697742643.1</v>
      </c>
      <c r="C29">
        <v>60</v>
      </c>
      <c r="D29" t="s">
        <v>459</v>
      </c>
      <c r="E29" t="s">
        <v>460</v>
      </c>
      <c r="F29">
        <v>5</v>
      </c>
      <c r="G29" t="s">
        <v>427</v>
      </c>
      <c r="H29" t="s">
        <v>428</v>
      </c>
      <c r="I29">
        <v>1697742640.3</v>
      </c>
      <c r="J29">
        <f>(K29)/1000</f>
        <v>0</v>
      </c>
      <c r="K29">
        <f>IF(DP29, AN29, AH29)</f>
        <v>0</v>
      </c>
      <c r="L29">
        <f>IF(DP29, AI29, AG29)</f>
        <v>0</v>
      </c>
      <c r="M29">
        <f>DR29 - IF(AU29&gt;1, L29*DL29*100.0/(AW29*EF29), 0)</f>
        <v>0</v>
      </c>
      <c r="N29">
        <f>((T29-J29/2)*M29-L29)/(T29+J29/2)</f>
        <v>0</v>
      </c>
      <c r="O29">
        <f>N29*(DY29+DZ29)/1000.0</f>
        <v>0</v>
      </c>
      <c r="P29">
        <f>(DR29 - IF(AU29&gt;1, L29*DL29*100.0/(AW29*EF29), 0))*(DY29+DZ29)/1000.0</f>
        <v>0</v>
      </c>
      <c r="Q29">
        <f>2.0/((1/S29-1/R29)+SIGN(S29)*SQRT((1/S29-1/R29)*(1/S29-1/R29) + 4*DM29/((DM29+1)*(DM29+1))*(2*1/S29*1/R29-1/R29*1/R29)))</f>
        <v>0</v>
      </c>
      <c r="R29">
        <f>IF(LEFT(DN29,1)&lt;&gt;"0",IF(LEFT(DN29,1)="1",3.0,DO29),$D$5+$E$5*(EF29*DY29/($K$5*1000))+$F$5*(EF29*DY29/($K$5*1000))*MAX(MIN(DL29,$J$5),$I$5)*MAX(MIN(DL29,$J$5),$I$5)+$G$5*MAX(MIN(DL29,$J$5),$I$5)*(EF29*DY29/($K$5*1000))+$H$5*(EF29*DY29/($K$5*1000))*(EF29*DY29/($K$5*1000)))</f>
        <v>0</v>
      </c>
      <c r="S29">
        <f>J29*(1000-(1000*0.61365*exp(17.502*W29/(240.97+W29))/(DY29+DZ29)+DT29)/2)/(1000*0.61365*exp(17.502*W29/(240.97+W29))/(DY29+DZ29)-DT29)</f>
        <v>0</v>
      </c>
      <c r="T29">
        <f>1/((DM29+1)/(Q29/1.6)+1/(R29/1.37)) + DM29/((DM29+1)/(Q29/1.6) + DM29/(R29/1.37))</f>
        <v>0</v>
      </c>
      <c r="U29">
        <f>(DH29*DK29)</f>
        <v>0</v>
      </c>
      <c r="V29">
        <f>(EA29+(U29+2*0.95*5.67E-8*(((EA29+$B$7)+273)^4-(EA29+273)^4)-44100*J29)/(1.84*29.3*R29+8*0.95*5.67E-8*(EA29+273)^3))</f>
        <v>0</v>
      </c>
      <c r="W29">
        <f>($C$7*EB29+$D$7*EC29+$E$7*V29)</f>
        <v>0</v>
      </c>
      <c r="X29">
        <f>0.61365*exp(17.502*W29/(240.97+W29))</f>
        <v>0</v>
      </c>
      <c r="Y29">
        <f>(Z29/AA29*100)</f>
        <v>0</v>
      </c>
      <c r="Z29">
        <f>DT29*(DY29+DZ29)/1000</f>
        <v>0</v>
      </c>
      <c r="AA29">
        <f>0.61365*exp(17.502*EA29/(240.97+EA29))</f>
        <v>0</v>
      </c>
      <c r="AB29">
        <f>(X29-DT29*(DY29+DZ29)/1000)</f>
        <v>0</v>
      </c>
      <c r="AC29">
        <f>(-J29*44100)</f>
        <v>0</v>
      </c>
      <c r="AD29">
        <f>2*29.3*R29*0.92*(EA29-W29)</f>
        <v>0</v>
      </c>
      <c r="AE29">
        <f>2*0.95*5.67E-8*(((EA29+$B$7)+273)^4-(W29+273)^4)</f>
        <v>0</v>
      </c>
      <c r="AF29">
        <f>U29+AE29+AC29+AD29</f>
        <v>0</v>
      </c>
      <c r="AG29">
        <f>DX29*AU29*(DS29-DR29*(1000-AU29*DU29)/(1000-AU29*DT29))/(100*DL29)</f>
        <v>0</v>
      </c>
      <c r="AH29">
        <f>1000*DX29*AU29*(DT29-DU29)/(100*DL29*(1000-AU29*DT29))</f>
        <v>0</v>
      </c>
      <c r="AI29">
        <f>(AJ29 - AK29 - DY29*1E3/(8.314*(EA29+273.15)) * AM29/DX29 * AL29) * DX29/(100*DL29) * (1000 - DU29)/1000</f>
        <v>0</v>
      </c>
      <c r="AJ29">
        <v>279.2321362548217</v>
      </c>
      <c r="AK29">
        <v>248.4424303030304</v>
      </c>
      <c r="AL29">
        <v>4.483829068181325</v>
      </c>
      <c r="AM29">
        <v>66.57056802044264</v>
      </c>
      <c r="AN29">
        <f>(AP29 - AO29 + DY29*1E3/(8.314*(EA29+273.15)) * AR29/DX29 * AQ29) * DX29/(100*DL29) * 1000/(1000 - AP29)</f>
        <v>0</v>
      </c>
      <c r="AO29">
        <v>27.18890466791633</v>
      </c>
      <c r="AP29">
        <v>27.82436303030302</v>
      </c>
      <c r="AQ29">
        <v>-0.000413386743612894</v>
      </c>
      <c r="AR29">
        <v>77.99991193535263</v>
      </c>
      <c r="AS29">
        <v>0</v>
      </c>
      <c r="AT29">
        <v>0</v>
      </c>
      <c r="AU29">
        <f>IF(AS29*$H$13&gt;=AW29,1.0,(AW29/(AW29-AS29*$H$13)))</f>
        <v>0</v>
      </c>
      <c r="AV29">
        <f>(AU29-1)*100</f>
        <v>0</v>
      </c>
      <c r="AW29">
        <f>MAX(0,($B$13+$C$13*EF29)/(1+$D$13*EF29)*DY29/(EA29+273)*$E$13)</f>
        <v>0</v>
      </c>
      <c r="AX29" t="s">
        <v>429</v>
      </c>
      <c r="AY29" t="s">
        <v>429</v>
      </c>
      <c r="AZ29">
        <v>0</v>
      </c>
      <c r="BA29">
        <v>0</v>
      </c>
      <c r="BB29">
        <f>1-AZ29/BA29</f>
        <v>0</v>
      </c>
      <c r="BC29">
        <v>0</v>
      </c>
      <c r="BD29" t="s">
        <v>429</v>
      </c>
      <c r="BE29" t="s">
        <v>429</v>
      </c>
      <c r="BF29">
        <v>0</v>
      </c>
      <c r="BG29">
        <v>0</v>
      </c>
      <c r="BH29">
        <f>1-BF29/BG29</f>
        <v>0</v>
      </c>
      <c r="BI29">
        <v>0.5</v>
      </c>
      <c r="BJ29">
        <f>DI29</f>
        <v>0</v>
      </c>
      <c r="BK29">
        <f>L29</f>
        <v>0</v>
      </c>
      <c r="BL29">
        <f>BH29*BI29*BJ29</f>
        <v>0</v>
      </c>
      <c r="BM29">
        <f>(BK29-BC29)/BJ29</f>
        <v>0</v>
      </c>
      <c r="BN29">
        <f>(BA29-BG29)/BG29</f>
        <v>0</v>
      </c>
      <c r="BO29">
        <f>AZ29/(BB29+AZ29/BG29)</f>
        <v>0</v>
      </c>
      <c r="BP29" t="s">
        <v>429</v>
      </c>
      <c r="BQ29">
        <v>0</v>
      </c>
      <c r="BR29">
        <f>IF(BQ29&lt;&gt;0, BQ29, BO29)</f>
        <v>0</v>
      </c>
      <c r="BS29">
        <f>1-BR29/BG29</f>
        <v>0</v>
      </c>
      <c r="BT29">
        <f>(BG29-BF29)/(BG29-BR29)</f>
        <v>0</v>
      </c>
      <c r="BU29">
        <f>(BA29-BG29)/(BA29-BR29)</f>
        <v>0</v>
      </c>
      <c r="BV29">
        <f>(BG29-BF29)/(BG29-AZ29)</f>
        <v>0</v>
      </c>
      <c r="BW29">
        <f>(BA29-BG29)/(BA29-AZ29)</f>
        <v>0</v>
      </c>
      <c r="BX29">
        <f>(BT29*BR29/BF29)</f>
        <v>0</v>
      </c>
      <c r="BY29">
        <f>(1-BX29)</f>
        <v>0</v>
      </c>
      <c r="BZ29">
        <v>1254</v>
      </c>
      <c r="CA29">
        <v>290.0000000000001</v>
      </c>
      <c r="CB29">
        <v>1794.22</v>
      </c>
      <c r="CC29">
        <v>145</v>
      </c>
      <c r="CD29">
        <v>10489.1</v>
      </c>
      <c r="CE29">
        <v>1791.54</v>
      </c>
      <c r="CF29">
        <v>2.68</v>
      </c>
      <c r="CG29">
        <v>300.0000000000001</v>
      </c>
      <c r="CH29">
        <v>24</v>
      </c>
      <c r="CI29">
        <v>1830.069211033827</v>
      </c>
      <c r="CJ29">
        <v>2.659560471730547</v>
      </c>
      <c r="CK29">
        <v>-40.40927745103821</v>
      </c>
      <c r="CL29">
        <v>2.423317042066543</v>
      </c>
      <c r="CM29">
        <v>0.9085152786405289</v>
      </c>
      <c r="CN29">
        <v>-0.008400608898776423</v>
      </c>
      <c r="CO29">
        <v>289.9999999999999</v>
      </c>
      <c r="CP29">
        <v>1781.89</v>
      </c>
      <c r="CQ29">
        <v>685</v>
      </c>
      <c r="CR29">
        <v>10454.8</v>
      </c>
      <c r="CS29">
        <v>1791.42</v>
      </c>
      <c r="CT29">
        <v>-9.529999999999999</v>
      </c>
      <c r="DH29">
        <f>$B$11*EG29+$C$11*EH29+$F$11*ES29*(1-EV29)</f>
        <v>0</v>
      </c>
      <c r="DI29">
        <f>DH29*DJ29</f>
        <v>0</v>
      </c>
      <c r="DJ29">
        <f>($B$11*$D$9+$C$11*$D$9+$F$11*((FF29+EX29)/MAX(FF29+EX29+FG29, 0.1)*$I$9+FG29/MAX(FF29+EX29+FG29, 0.1)*$J$9))/($B$11+$C$11+$F$11)</f>
        <v>0</v>
      </c>
      <c r="DK29">
        <f>($B$11*$K$9+$C$11*$K$9+$F$11*((FF29+EX29)/MAX(FF29+EX29+FG29, 0.1)*$P$9+FG29/MAX(FF29+EX29+FG29, 0.1)*$Q$9))/($B$11+$C$11+$F$11)</f>
        <v>0</v>
      </c>
      <c r="DL29">
        <v>6</v>
      </c>
      <c r="DM29">
        <v>0.5</v>
      </c>
      <c r="DN29" t="s">
        <v>430</v>
      </c>
      <c r="DO29">
        <v>2</v>
      </c>
      <c r="DP29" t="b">
        <v>1</v>
      </c>
      <c r="DQ29">
        <v>1697742640.3</v>
      </c>
      <c r="DR29">
        <v>231.5521</v>
      </c>
      <c r="DS29">
        <v>272.5473000000001</v>
      </c>
      <c r="DT29">
        <v>27.82587</v>
      </c>
      <c r="DU29">
        <v>27.1881</v>
      </c>
      <c r="DV29">
        <v>231.509</v>
      </c>
      <c r="DW29">
        <v>27.82587</v>
      </c>
      <c r="DX29">
        <v>500.0236</v>
      </c>
      <c r="DY29">
        <v>98.46196999999999</v>
      </c>
      <c r="DZ29">
        <v>0.09998902</v>
      </c>
      <c r="EA29">
        <v>30.44898000000001</v>
      </c>
      <c r="EB29">
        <v>29.90253</v>
      </c>
      <c r="EC29">
        <v>999.9</v>
      </c>
      <c r="ED29">
        <v>0</v>
      </c>
      <c r="EE29">
        <v>0</v>
      </c>
      <c r="EF29">
        <v>10007.305</v>
      </c>
      <c r="EG29">
        <v>0</v>
      </c>
      <c r="EH29">
        <v>272.5205999999999</v>
      </c>
      <c r="EI29">
        <v>-40.99526</v>
      </c>
      <c r="EJ29">
        <v>238.1797</v>
      </c>
      <c r="EK29">
        <v>280.1645</v>
      </c>
      <c r="EL29">
        <v>0.6377885999999999</v>
      </c>
      <c r="EM29">
        <v>272.5473000000001</v>
      </c>
      <c r="EN29">
        <v>27.1881</v>
      </c>
      <c r="EO29">
        <v>2.739789</v>
      </c>
      <c r="EP29">
        <v>2.676991</v>
      </c>
      <c r="EQ29">
        <v>22.52575</v>
      </c>
      <c r="ER29">
        <v>22.14456</v>
      </c>
      <c r="ES29">
        <v>299.9679</v>
      </c>
      <c r="ET29">
        <v>0.8999216000000001</v>
      </c>
      <c r="EU29">
        <v>0.10007838</v>
      </c>
      <c r="EV29">
        <v>0</v>
      </c>
      <c r="EW29">
        <v>1077.432</v>
      </c>
      <c r="EX29">
        <v>4.999160000000001</v>
      </c>
      <c r="EY29">
        <v>3873.079</v>
      </c>
      <c r="EZ29">
        <v>2556.961</v>
      </c>
      <c r="FA29">
        <v>36.75</v>
      </c>
      <c r="FB29">
        <v>40.187</v>
      </c>
      <c r="FC29">
        <v>38.25</v>
      </c>
      <c r="FD29">
        <v>39.9748</v>
      </c>
      <c r="FE29">
        <v>39.25</v>
      </c>
      <c r="FF29">
        <v>265.448</v>
      </c>
      <c r="FG29">
        <v>29.517</v>
      </c>
      <c r="FH29">
        <v>0</v>
      </c>
      <c r="FI29">
        <v>1868.5</v>
      </c>
      <c r="FJ29">
        <v>0</v>
      </c>
      <c r="FK29">
        <v>1104.196</v>
      </c>
      <c r="FL29">
        <v>-369.4153851998617</v>
      </c>
      <c r="FM29">
        <v>-1111.052309406402</v>
      </c>
      <c r="FN29">
        <v>3954.1344</v>
      </c>
      <c r="FO29">
        <v>15</v>
      </c>
      <c r="FP29">
        <v>1697740793</v>
      </c>
      <c r="FQ29" t="s">
        <v>431</v>
      </c>
      <c r="FR29">
        <v>1697740793</v>
      </c>
      <c r="FS29">
        <v>0</v>
      </c>
      <c r="FT29">
        <v>7</v>
      </c>
      <c r="FU29">
        <v>-0.032</v>
      </c>
      <c r="FV29">
        <v>0</v>
      </c>
      <c r="FW29">
        <v>0.159</v>
      </c>
      <c r="FX29">
        <v>0</v>
      </c>
      <c r="FY29">
        <v>415</v>
      </c>
      <c r="FZ29">
        <v>0</v>
      </c>
      <c r="GA29">
        <v>0.37</v>
      </c>
      <c r="GB29">
        <v>0</v>
      </c>
      <c r="GC29">
        <v>-58.72750500000001</v>
      </c>
      <c r="GD29">
        <v>123.5814281425892</v>
      </c>
      <c r="GE29">
        <v>12.30624045553617</v>
      </c>
      <c r="GF29">
        <v>0</v>
      </c>
      <c r="GG29">
        <v>1129.673823529412</v>
      </c>
      <c r="GH29">
        <v>-391.5952637513724</v>
      </c>
      <c r="GI29">
        <v>38.44602320249139</v>
      </c>
      <c r="GJ29">
        <v>0</v>
      </c>
      <c r="GK29">
        <v>0</v>
      </c>
      <c r="GL29">
        <v>2</v>
      </c>
      <c r="GM29" t="s">
        <v>432</v>
      </c>
      <c r="GN29">
        <v>3.12789</v>
      </c>
      <c r="GO29">
        <v>2.76336</v>
      </c>
      <c r="GP29">
        <v>0.0619022</v>
      </c>
      <c r="GQ29">
        <v>0.0699111</v>
      </c>
      <c r="GR29">
        <v>0.129099</v>
      </c>
      <c r="GS29">
        <v>0.125349</v>
      </c>
      <c r="GT29">
        <v>28481.1</v>
      </c>
      <c r="GU29">
        <v>30042.2</v>
      </c>
      <c r="GV29">
        <v>30067.9</v>
      </c>
      <c r="GW29">
        <v>33171.8</v>
      </c>
      <c r="GX29">
        <v>37382.8</v>
      </c>
      <c r="GY29">
        <v>44466.3</v>
      </c>
      <c r="GZ29">
        <v>37063.8</v>
      </c>
      <c r="HA29">
        <v>44397.3</v>
      </c>
      <c r="HB29">
        <v>1.9511</v>
      </c>
      <c r="HC29">
        <v>1.9826</v>
      </c>
      <c r="HD29">
        <v>0.034824</v>
      </c>
      <c r="HE29">
        <v>0</v>
      </c>
      <c r="HF29">
        <v>29.3345</v>
      </c>
      <c r="HG29">
        <v>999.9</v>
      </c>
      <c r="HH29">
        <v>62.7</v>
      </c>
      <c r="HI29">
        <v>33.7</v>
      </c>
      <c r="HJ29">
        <v>33.4557</v>
      </c>
      <c r="HK29">
        <v>61.6418</v>
      </c>
      <c r="HL29">
        <v>30.641</v>
      </c>
      <c r="HM29">
        <v>1</v>
      </c>
      <c r="HN29">
        <v>0.277584</v>
      </c>
      <c r="HO29">
        <v>-0.286866</v>
      </c>
      <c r="HP29">
        <v>20.3171</v>
      </c>
      <c r="HQ29">
        <v>5.20052</v>
      </c>
      <c r="HR29">
        <v>11.8542</v>
      </c>
      <c r="HS29">
        <v>4.98275</v>
      </c>
      <c r="HT29">
        <v>3.26263</v>
      </c>
      <c r="HU29">
        <v>763.7</v>
      </c>
      <c r="HV29">
        <v>4035.3</v>
      </c>
      <c r="HW29">
        <v>6775.7</v>
      </c>
      <c r="HX29">
        <v>39.9</v>
      </c>
      <c r="HY29">
        <v>1.88339</v>
      </c>
      <c r="HZ29">
        <v>1.87942</v>
      </c>
      <c r="IA29">
        <v>1.88148</v>
      </c>
      <c r="IB29">
        <v>1.88004</v>
      </c>
      <c r="IC29">
        <v>1.8782</v>
      </c>
      <c r="ID29">
        <v>1.87778</v>
      </c>
      <c r="IE29">
        <v>1.87961</v>
      </c>
      <c r="IF29">
        <v>1.87632</v>
      </c>
      <c r="IG29">
        <v>0</v>
      </c>
      <c r="IH29">
        <v>0</v>
      </c>
      <c r="II29">
        <v>0</v>
      </c>
      <c r="IJ29">
        <v>0</v>
      </c>
      <c r="IK29" t="s">
        <v>433</v>
      </c>
      <c r="IL29" t="s">
        <v>434</v>
      </c>
      <c r="IM29" t="s">
        <v>435</v>
      </c>
      <c r="IN29" t="s">
        <v>435</v>
      </c>
      <c r="IO29" t="s">
        <v>435</v>
      </c>
      <c r="IP29" t="s">
        <v>435</v>
      </c>
      <c r="IQ29">
        <v>0</v>
      </c>
      <c r="IR29">
        <v>100</v>
      </c>
      <c r="IS29">
        <v>100</v>
      </c>
      <c r="IT29">
        <v>0.055</v>
      </c>
      <c r="IU29">
        <v>0</v>
      </c>
      <c r="IV29">
        <v>-0.1957176418348122</v>
      </c>
      <c r="IW29">
        <v>0.001085284750954129</v>
      </c>
      <c r="IX29">
        <v>-2.12959365371586E-07</v>
      </c>
      <c r="IY29">
        <v>-7.809812456259381E-11</v>
      </c>
      <c r="IZ29">
        <v>0</v>
      </c>
      <c r="JA29">
        <v>0</v>
      </c>
      <c r="JB29">
        <v>0</v>
      </c>
      <c r="JC29">
        <v>0</v>
      </c>
      <c r="JD29">
        <v>18</v>
      </c>
      <c r="JE29">
        <v>2008</v>
      </c>
      <c r="JF29">
        <v>-1</v>
      </c>
      <c r="JG29">
        <v>-1</v>
      </c>
      <c r="JH29">
        <v>30.8</v>
      </c>
      <c r="JI29">
        <v>28295710.7</v>
      </c>
      <c r="JJ29">
        <v>0.821533</v>
      </c>
      <c r="JK29">
        <v>2.63428</v>
      </c>
      <c r="JL29">
        <v>1.54541</v>
      </c>
      <c r="JM29">
        <v>2.33521</v>
      </c>
      <c r="JN29">
        <v>1.5918</v>
      </c>
      <c r="JO29">
        <v>2.43408</v>
      </c>
      <c r="JP29">
        <v>38.9198</v>
      </c>
      <c r="JQ29">
        <v>15.3228</v>
      </c>
      <c r="JR29">
        <v>18</v>
      </c>
      <c r="JS29">
        <v>507.928</v>
      </c>
      <c r="JT29">
        <v>498.231</v>
      </c>
      <c r="JU29">
        <v>30.0807</v>
      </c>
      <c r="JV29">
        <v>31.018</v>
      </c>
      <c r="JW29">
        <v>29.9993</v>
      </c>
      <c r="JX29">
        <v>31.0024</v>
      </c>
      <c r="JY29">
        <v>30.9256</v>
      </c>
      <c r="JZ29">
        <v>16.4996</v>
      </c>
      <c r="KA29">
        <v>28.1659</v>
      </c>
      <c r="KB29">
        <v>61.784</v>
      </c>
      <c r="KC29">
        <v>30.1332</v>
      </c>
      <c r="KD29">
        <v>301.298</v>
      </c>
      <c r="KE29">
        <v>27.13</v>
      </c>
      <c r="KF29">
        <v>101.266</v>
      </c>
      <c r="KG29">
        <v>100.77</v>
      </c>
    </row>
    <row r="30" spans="1:293">
      <c r="A30">
        <v>14</v>
      </c>
      <c r="B30">
        <v>1697742648.1</v>
      </c>
      <c r="C30">
        <v>65</v>
      </c>
      <c r="D30" t="s">
        <v>461</v>
      </c>
      <c r="E30" t="s">
        <v>462</v>
      </c>
      <c r="F30">
        <v>5</v>
      </c>
      <c r="G30" t="s">
        <v>427</v>
      </c>
      <c r="H30" t="s">
        <v>428</v>
      </c>
      <c r="I30">
        <v>1697742645.6</v>
      </c>
      <c r="J30">
        <f>(K30)/1000</f>
        <v>0</v>
      </c>
      <c r="K30">
        <f>IF(DP30, AN30, AH30)</f>
        <v>0</v>
      </c>
      <c r="L30">
        <f>IF(DP30, AI30, AG30)</f>
        <v>0</v>
      </c>
      <c r="M30">
        <f>DR30 - IF(AU30&gt;1, L30*DL30*100.0/(AW30*EF30), 0)</f>
        <v>0</v>
      </c>
      <c r="N30">
        <f>((T30-J30/2)*M30-L30)/(T30+J30/2)</f>
        <v>0</v>
      </c>
      <c r="O30">
        <f>N30*(DY30+DZ30)/1000.0</f>
        <v>0</v>
      </c>
      <c r="P30">
        <f>(DR30 - IF(AU30&gt;1, L30*DL30*100.0/(AW30*EF30), 0))*(DY30+DZ30)/1000.0</f>
        <v>0</v>
      </c>
      <c r="Q30">
        <f>2.0/((1/S30-1/R30)+SIGN(S30)*SQRT((1/S30-1/R30)*(1/S30-1/R30) + 4*DM30/((DM30+1)*(DM30+1))*(2*1/S30*1/R30-1/R30*1/R30)))</f>
        <v>0</v>
      </c>
      <c r="R30">
        <f>IF(LEFT(DN30,1)&lt;&gt;"0",IF(LEFT(DN30,1)="1",3.0,DO30),$D$5+$E$5*(EF30*DY30/($K$5*1000))+$F$5*(EF30*DY30/($K$5*1000))*MAX(MIN(DL30,$J$5),$I$5)*MAX(MIN(DL30,$J$5),$I$5)+$G$5*MAX(MIN(DL30,$J$5),$I$5)*(EF30*DY30/($K$5*1000))+$H$5*(EF30*DY30/($K$5*1000))*(EF30*DY30/($K$5*1000)))</f>
        <v>0</v>
      </c>
      <c r="S30">
        <f>J30*(1000-(1000*0.61365*exp(17.502*W30/(240.97+W30))/(DY30+DZ30)+DT30)/2)/(1000*0.61365*exp(17.502*W30/(240.97+W30))/(DY30+DZ30)-DT30)</f>
        <v>0</v>
      </c>
      <c r="T30">
        <f>1/((DM30+1)/(Q30/1.6)+1/(R30/1.37)) + DM30/((DM30+1)/(Q30/1.6) + DM30/(R30/1.37))</f>
        <v>0</v>
      </c>
      <c r="U30">
        <f>(DH30*DK30)</f>
        <v>0</v>
      </c>
      <c r="V30">
        <f>(EA30+(U30+2*0.95*5.67E-8*(((EA30+$B$7)+273)^4-(EA30+273)^4)-44100*J30)/(1.84*29.3*R30+8*0.95*5.67E-8*(EA30+273)^3))</f>
        <v>0</v>
      </c>
      <c r="W30">
        <f>($C$7*EB30+$D$7*EC30+$E$7*V30)</f>
        <v>0</v>
      </c>
      <c r="X30">
        <f>0.61365*exp(17.502*W30/(240.97+W30))</f>
        <v>0</v>
      </c>
      <c r="Y30">
        <f>(Z30/AA30*100)</f>
        <v>0</v>
      </c>
      <c r="Z30">
        <f>DT30*(DY30+DZ30)/1000</f>
        <v>0</v>
      </c>
      <c r="AA30">
        <f>0.61365*exp(17.502*EA30/(240.97+EA30))</f>
        <v>0</v>
      </c>
      <c r="AB30">
        <f>(X30-DT30*(DY30+DZ30)/1000)</f>
        <v>0</v>
      </c>
      <c r="AC30">
        <f>(-J30*44100)</f>
        <v>0</v>
      </c>
      <c r="AD30">
        <f>2*29.3*R30*0.92*(EA30-W30)</f>
        <v>0</v>
      </c>
      <c r="AE30">
        <f>2*0.95*5.67E-8*(((EA30+$B$7)+273)^4-(W30+273)^4)</f>
        <v>0</v>
      </c>
      <c r="AF30">
        <f>U30+AE30+AC30+AD30</f>
        <v>0</v>
      </c>
      <c r="AG30">
        <f>DX30*AU30*(DS30-DR30*(1000-AU30*DU30)/(1000-AU30*DT30))/(100*DL30)</f>
        <v>0</v>
      </c>
      <c r="AH30">
        <f>1000*DX30*AU30*(DT30-DU30)/(100*DL30*(1000-AU30*DT30))</f>
        <v>0</v>
      </c>
      <c r="AI30">
        <f>(AJ30 - AK30 - DY30*1E3/(8.314*(EA30+273.15)) * AM30/DX30 * AL30) * DX30/(100*DL30) * (1000 - DU30)/1000</f>
        <v>0</v>
      </c>
      <c r="AJ30">
        <v>297.875738363542</v>
      </c>
      <c r="AK30">
        <v>268.5776484848485</v>
      </c>
      <c r="AL30">
        <v>3.988003408390117</v>
      </c>
      <c r="AM30">
        <v>66.57056802044264</v>
      </c>
      <c r="AN30">
        <f>(AP30 - AO30 + DY30*1E3/(8.314*(EA30+273.15)) * AR30/DX30 * AQ30) * DX30/(100*DL30) * 1000/(1000 - AP30)</f>
        <v>0</v>
      </c>
      <c r="AO30">
        <v>27.17851533428506</v>
      </c>
      <c r="AP30">
        <v>27.82702363636365</v>
      </c>
      <c r="AQ30">
        <v>0.0001637541317640717</v>
      </c>
      <c r="AR30">
        <v>77.99991193535263</v>
      </c>
      <c r="AS30">
        <v>0</v>
      </c>
      <c r="AT30">
        <v>0</v>
      </c>
      <c r="AU30">
        <f>IF(AS30*$H$13&gt;=AW30,1.0,(AW30/(AW30-AS30*$H$13)))</f>
        <v>0</v>
      </c>
      <c r="AV30">
        <f>(AU30-1)*100</f>
        <v>0</v>
      </c>
      <c r="AW30">
        <f>MAX(0,($B$13+$C$13*EF30)/(1+$D$13*EF30)*DY30/(EA30+273)*$E$13)</f>
        <v>0</v>
      </c>
      <c r="AX30" t="s">
        <v>429</v>
      </c>
      <c r="AY30" t="s">
        <v>429</v>
      </c>
      <c r="AZ30">
        <v>0</v>
      </c>
      <c r="BA30">
        <v>0</v>
      </c>
      <c r="BB30">
        <f>1-AZ30/BA30</f>
        <v>0</v>
      </c>
      <c r="BC30">
        <v>0</v>
      </c>
      <c r="BD30" t="s">
        <v>429</v>
      </c>
      <c r="BE30" t="s">
        <v>429</v>
      </c>
      <c r="BF30">
        <v>0</v>
      </c>
      <c r="BG30">
        <v>0</v>
      </c>
      <c r="BH30">
        <f>1-BF30/BG30</f>
        <v>0</v>
      </c>
      <c r="BI30">
        <v>0.5</v>
      </c>
      <c r="BJ30">
        <f>DI30</f>
        <v>0</v>
      </c>
      <c r="BK30">
        <f>L30</f>
        <v>0</v>
      </c>
      <c r="BL30">
        <f>BH30*BI30*BJ30</f>
        <v>0</v>
      </c>
      <c r="BM30">
        <f>(BK30-BC30)/BJ30</f>
        <v>0</v>
      </c>
      <c r="BN30">
        <f>(BA30-BG30)/BG30</f>
        <v>0</v>
      </c>
      <c r="BO30">
        <f>AZ30/(BB30+AZ30/BG30)</f>
        <v>0</v>
      </c>
      <c r="BP30" t="s">
        <v>429</v>
      </c>
      <c r="BQ30">
        <v>0</v>
      </c>
      <c r="BR30">
        <f>IF(BQ30&lt;&gt;0, BQ30, BO30)</f>
        <v>0</v>
      </c>
      <c r="BS30">
        <f>1-BR30/BG30</f>
        <v>0</v>
      </c>
      <c r="BT30">
        <f>(BG30-BF30)/(BG30-BR30)</f>
        <v>0</v>
      </c>
      <c r="BU30">
        <f>(BA30-BG30)/(BA30-BR30)</f>
        <v>0</v>
      </c>
      <c r="BV30">
        <f>(BG30-BF30)/(BG30-AZ30)</f>
        <v>0</v>
      </c>
      <c r="BW30">
        <f>(BA30-BG30)/(BA30-AZ30)</f>
        <v>0</v>
      </c>
      <c r="BX30">
        <f>(BT30*BR30/BF30)</f>
        <v>0</v>
      </c>
      <c r="BY30">
        <f>(1-BX30)</f>
        <v>0</v>
      </c>
      <c r="BZ30">
        <v>1254</v>
      </c>
      <c r="CA30">
        <v>290.0000000000001</v>
      </c>
      <c r="CB30">
        <v>1794.22</v>
      </c>
      <c r="CC30">
        <v>145</v>
      </c>
      <c r="CD30">
        <v>10489.1</v>
      </c>
      <c r="CE30">
        <v>1791.54</v>
      </c>
      <c r="CF30">
        <v>2.68</v>
      </c>
      <c r="CG30">
        <v>300.0000000000001</v>
      </c>
      <c r="CH30">
        <v>24</v>
      </c>
      <c r="CI30">
        <v>1830.069211033827</v>
      </c>
      <c r="CJ30">
        <v>2.659560471730547</v>
      </c>
      <c r="CK30">
        <v>-40.40927745103821</v>
      </c>
      <c r="CL30">
        <v>2.423317042066543</v>
      </c>
      <c r="CM30">
        <v>0.9085152786405289</v>
      </c>
      <c r="CN30">
        <v>-0.008400608898776423</v>
      </c>
      <c r="CO30">
        <v>289.9999999999999</v>
      </c>
      <c r="CP30">
        <v>1781.89</v>
      </c>
      <c r="CQ30">
        <v>685</v>
      </c>
      <c r="CR30">
        <v>10454.8</v>
      </c>
      <c r="CS30">
        <v>1791.42</v>
      </c>
      <c r="CT30">
        <v>-9.529999999999999</v>
      </c>
      <c r="DH30">
        <f>$B$11*EG30+$C$11*EH30+$F$11*ES30*(1-EV30)</f>
        <v>0</v>
      </c>
      <c r="DI30">
        <f>DH30*DJ30</f>
        <v>0</v>
      </c>
      <c r="DJ30">
        <f>($B$11*$D$9+$C$11*$D$9+$F$11*((FF30+EX30)/MAX(FF30+EX30+FG30, 0.1)*$I$9+FG30/MAX(FF30+EX30+FG30, 0.1)*$J$9))/($B$11+$C$11+$F$11)</f>
        <v>0</v>
      </c>
      <c r="DK30">
        <f>($B$11*$K$9+$C$11*$K$9+$F$11*((FF30+EX30)/MAX(FF30+EX30+FG30, 0.1)*$P$9+FG30/MAX(FF30+EX30+FG30, 0.1)*$Q$9))/($B$11+$C$11+$F$11)</f>
        <v>0</v>
      </c>
      <c r="DL30">
        <v>6</v>
      </c>
      <c r="DM30">
        <v>0.5</v>
      </c>
      <c r="DN30" t="s">
        <v>430</v>
      </c>
      <c r="DO30">
        <v>2</v>
      </c>
      <c r="DP30" t="b">
        <v>1</v>
      </c>
      <c r="DQ30">
        <v>1697742645.6</v>
      </c>
      <c r="DR30">
        <v>253.3712222222222</v>
      </c>
      <c r="DS30">
        <v>292.0158888888889</v>
      </c>
      <c r="DT30">
        <v>27.82674444444445</v>
      </c>
      <c r="DU30">
        <v>27.17728888888889</v>
      </c>
      <c r="DV30">
        <v>253.307</v>
      </c>
      <c r="DW30">
        <v>27.82674444444445</v>
      </c>
      <c r="DX30">
        <v>499.9946666666667</v>
      </c>
      <c r="DY30">
        <v>98.46304444444445</v>
      </c>
      <c r="DZ30">
        <v>0.1000883777777778</v>
      </c>
      <c r="EA30">
        <v>30.4431</v>
      </c>
      <c r="EB30">
        <v>29.90394444444444</v>
      </c>
      <c r="EC30">
        <v>999.9000000000001</v>
      </c>
      <c r="ED30">
        <v>0</v>
      </c>
      <c r="EE30">
        <v>0</v>
      </c>
      <c r="EF30">
        <v>9948.611111111111</v>
      </c>
      <c r="EG30">
        <v>0</v>
      </c>
      <c r="EH30">
        <v>270.512</v>
      </c>
      <c r="EI30">
        <v>-38.64463333333333</v>
      </c>
      <c r="EJ30">
        <v>260.6235555555556</v>
      </c>
      <c r="EK30">
        <v>300.1738888888889</v>
      </c>
      <c r="EL30">
        <v>0.6494582222222222</v>
      </c>
      <c r="EM30">
        <v>292.0158888888889</v>
      </c>
      <c r="EN30">
        <v>27.17728888888889</v>
      </c>
      <c r="EO30">
        <v>2.739905555555556</v>
      </c>
      <c r="EP30">
        <v>2.675957777777778</v>
      </c>
      <c r="EQ30">
        <v>22.52641111111111</v>
      </c>
      <c r="ER30">
        <v>22.13821111111111</v>
      </c>
      <c r="ES30">
        <v>299.9564444444445</v>
      </c>
      <c r="ET30">
        <v>0.8999615555555555</v>
      </c>
      <c r="EU30">
        <v>0.1000383555555556</v>
      </c>
      <c r="EV30">
        <v>0</v>
      </c>
      <c r="EW30">
        <v>1048.206666666667</v>
      </c>
      <c r="EX30">
        <v>4.99916</v>
      </c>
      <c r="EY30">
        <v>3785.727777777778</v>
      </c>
      <c r="EZ30">
        <v>2556.89</v>
      </c>
      <c r="FA30">
        <v>36.75</v>
      </c>
      <c r="FB30">
        <v>40.15255555555555</v>
      </c>
      <c r="FC30">
        <v>38.236</v>
      </c>
      <c r="FD30">
        <v>39.937</v>
      </c>
      <c r="FE30">
        <v>39.243</v>
      </c>
      <c r="FF30">
        <v>265.4488888888889</v>
      </c>
      <c r="FG30">
        <v>29.50444444444444</v>
      </c>
      <c r="FH30">
        <v>0</v>
      </c>
      <c r="FI30">
        <v>1873.299999952316</v>
      </c>
      <c r="FJ30">
        <v>0</v>
      </c>
      <c r="FK30">
        <v>1075.7332</v>
      </c>
      <c r="FL30">
        <v>-337.3307697834417</v>
      </c>
      <c r="FM30">
        <v>-1015.874617064902</v>
      </c>
      <c r="FN30">
        <v>3868.6628</v>
      </c>
      <c r="FO30">
        <v>15</v>
      </c>
      <c r="FP30">
        <v>1697740793</v>
      </c>
      <c r="FQ30" t="s">
        <v>431</v>
      </c>
      <c r="FR30">
        <v>1697740793</v>
      </c>
      <c r="FS30">
        <v>0</v>
      </c>
      <c r="FT30">
        <v>7</v>
      </c>
      <c r="FU30">
        <v>-0.032</v>
      </c>
      <c r="FV30">
        <v>0</v>
      </c>
      <c r="FW30">
        <v>0.159</v>
      </c>
      <c r="FX30">
        <v>0</v>
      </c>
      <c r="FY30">
        <v>415</v>
      </c>
      <c r="FZ30">
        <v>0</v>
      </c>
      <c r="GA30">
        <v>0.37</v>
      </c>
      <c r="GB30">
        <v>0</v>
      </c>
      <c r="GC30">
        <v>-50.06364390243903</v>
      </c>
      <c r="GD30">
        <v>112.7418334494775</v>
      </c>
      <c r="GE30">
        <v>11.64074073963255</v>
      </c>
      <c r="GF30">
        <v>0</v>
      </c>
      <c r="GG30">
        <v>1095.952941176471</v>
      </c>
      <c r="GH30">
        <v>-361.5682200184713</v>
      </c>
      <c r="GI30">
        <v>35.52451593654657</v>
      </c>
      <c r="GJ30">
        <v>0</v>
      </c>
      <c r="GK30">
        <v>0</v>
      </c>
      <c r="GL30">
        <v>2</v>
      </c>
      <c r="GM30" t="s">
        <v>432</v>
      </c>
      <c r="GN30">
        <v>3.12775</v>
      </c>
      <c r="GO30">
        <v>2.76326</v>
      </c>
      <c r="GP30">
        <v>0.0660742</v>
      </c>
      <c r="GQ30">
        <v>0.0739653</v>
      </c>
      <c r="GR30">
        <v>0.129112</v>
      </c>
      <c r="GS30">
        <v>0.125324</v>
      </c>
      <c r="GT30">
        <v>28355.5</v>
      </c>
      <c r="GU30">
        <v>29912.4</v>
      </c>
      <c r="GV30">
        <v>30068.9</v>
      </c>
      <c r="GW30">
        <v>33173</v>
      </c>
      <c r="GX30">
        <v>37383.4</v>
      </c>
      <c r="GY30">
        <v>44468.7</v>
      </c>
      <c r="GZ30">
        <v>37064.7</v>
      </c>
      <c r="HA30">
        <v>44398.1</v>
      </c>
      <c r="HB30">
        <v>1.95103</v>
      </c>
      <c r="HC30">
        <v>1.9831</v>
      </c>
      <c r="HD30">
        <v>0.0365302</v>
      </c>
      <c r="HE30">
        <v>0</v>
      </c>
      <c r="HF30">
        <v>29.3061</v>
      </c>
      <c r="HG30">
        <v>999.9</v>
      </c>
      <c r="HH30">
        <v>62.7</v>
      </c>
      <c r="HI30">
        <v>33.7</v>
      </c>
      <c r="HJ30">
        <v>33.4562</v>
      </c>
      <c r="HK30">
        <v>61.3818</v>
      </c>
      <c r="HL30">
        <v>30.7171</v>
      </c>
      <c r="HM30">
        <v>1</v>
      </c>
      <c r="HN30">
        <v>0.276545</v>
      </c>
      <c r="HO30">
        <v>-0.367827</v>
      </c>
      <c r="HP30">
        <v>20.317</v>
      </c>
      <c r="HQ30">
        <v>5.20067</v>
      </c>
      <c r="HR30">
        <v>11.8542</v>
      </c>
      <c r="HS30">
        <v>4.98265</v>
      </c>
      <c r="HT30">
        <v>3.26258</v>
      </c>
      <c r="HU30">
        <v>763.7</v>
      </c>
      <c r="HV30">
        <v>4035.3</v>
      </c>
      <c r="HW30">
        <v>6775.7</v>
      </c>
      <c r="HX30">
        <v>39.9</v>
      </c>
      <c r="HY30">
        <v>1.88339</v>
      </c>
      <c r="HZ30">
        <v>1.87942</v>
      </c>
      <c r="IA30">
        <v>1.88144</v>
      </c>
      <c r="IB30">
        <v>1.88001</v>
      </c>
      <c r="IC30">
        <v>1.8782</v>
      </c>
      <c r="ID30">
        <v>1.87779</v>
      </c>
      <c r="IE30">
        <v>1.87961</v>
      </c>
      <c r="IF30">
        <v>1.87634</v>
      </c>
      <c r="IG30">
        <v>0</v>
      </c>
      <c r="IH30">
        <v>0</v>
      </c>
      <c r="II30">
        <v>0</v>
      </c>
      <c r="IJ30">
        <v>0</v>
      </c>
      <c r="IK30" t="s">
        <v>433</v>
      </c>
      <c r="IL30" t="s">
        <v>434</v>
      </c>
      <c r="IM30" t="s">
        <v>435</v>
      </c>
      <c r="IN30" t="s">
        <v>435</v>
      </c>
      <c r="IO30" t="s">
        <v>435</v>
      </c>
      <c r="IP30" t="s">
        <v>435</v>
      </c>
      <c r="IQ30">
        <v>0</v>
      </c>
      <c r="IR30">
        <v>100</v>
      </c>
      <c r="IS30">
        <v>100</v>
      </c>
      <c r="IT30">
        <v>0.074</v>
      </c>
      <c r="IU30">
        <v>0</v>
      </c>
      <c r="IV30">
        <v>-0.1957176418348122</v>
      </c>
      <c r="IW30">
        <v>0.001085284750954129</v>
      </c>
      <c r="IX30">
        <v>-2.12959365371586E-07</v>
      </c>
      <c r="IY30">
        <v>-7.809812456259381E-11</v>
      </c>
      <c r="IZ30">
        <v>0</v>
      </c>
      <c r="JA30">
        <v>0</v>
      </c>
      <c r="JB30">
        <v>0</v>
      </c>
      <c r="JC30">
        <v>0</v>
      </c>
      <c r="JD30">
        <v>18</v>
      </c>
      <c r="JE30">
        <v>2008</v>
      </c>
      <c r="JF30">
        <v>-1</v>
      </c>
      <c r="JG30">
        <v>-1</v>
      </c>
      <c r="JH30">
        <v>30.9</v>
      </c>
      <c r="JI30">
        <v>28295710.8</v>
      </c>
      <c r="JJ30">
        <v>0.8630370000000001</v>
      </c>
      <c r="JK30">
        <v>2.62939</v>
      </c>
      <c r="JL30">
        <v>1.54541</v>
      </c>
      <c r="JM30">
        <v>2.33398</v>
      </c>
      <c r="JN30">
        <v>1.5918</v>
      </c>
      <c r="JO30">
        <v>2.43164</v>
      </c>
      <c r="JP30">
        <v>38.9198</v>
      </c>
      <c r="JQ30">
        <v>15.3228</v>
      </c>
      <c r="JR30">
        <v>18</v>
      </c>
      <c r="JS30">
        <v>507.828</v>
      </c>
      <c r="JT30">
        <v>498.498</v>
      </c>
      <c r="JU30">
        <v>30.1475</v>
      </c>
      <c r="JV30">
        <v>31.0099</v>
      </c>
      <c r="JW30">
        <v>29.9991</v>
      </c>
      <c r="JX30">
        <v>30.9956</v>
      </c>
      <c r="JY30">
        <v>30.9179</v>
      </c>
      <c r="JZ30">
        <v>17.3557</v>
      </c>
      <c r="KA30">
        <v>28.1659</v>
      </c>
      <c r="KB30">
        <v>61.784</v>
      </c>
      <c r="KC30">
        <v>30.2014</v>
      </c>
      <c r="KD30">
        <v>331.356</v>
      </c>
      <c r="KE30">
        <v>27.1015</v>
      </c>
      <c r="KF30">
        <v>101.269</v>
      </c>
      <c r="KG30">
        <v>100.773</v>
      </c>
    </row>
    <row r="31" spans="1:293">
      <c r="A31">
        <v>15</v>
      </c>
      <c r="B31">
        <v>1697742653.1</v>
      </c>
      <c r="C31">
        <v>70</v>
      </c>
      <c r="D31" t="s">
        <v>463</v>
      </c>
      <c r="E31" t="s">
        <v>464</v>
      </c>
      <c r="F31">
        <v>5</v>
      </c>
      <c r="G31" t="s">
        <v>427</v>
      </c>
      <c r="H31" t="s">
        <v>428</v>
      </c>
      <c r="I31">
        <v>1697742650.3</v>
      </c>
      <c r="J31">
        <f>(K31)/1000</f>
        <v>0</v>
      </c>
      <c r="K31">
        <f>IF(DP31, AN31, AH31)</f>
        <v>0</v>
      </c>
      <c r="L31">
        <f>IF(DP31, AI31, AG31)</f>
        <v>0</v>
      </c>
      <c r="M31">
        <f>DR31 - IF(AU31&gt;1, L31*DL31*100.0/(AW31*EF31), 0)</f>
        <v>0</v>
      </c>
      <c r="N31">
        <f>((T31-J31/2)*M31-L31)/(T31+J31/2)</f>
        <v>0</v>
      </c>
      <c r="O31">
        <f>N31*(DY31+DZ31)/1000.0</f>
        <v>0</v>
      </c>
      <c r="P31">
        <f>(DR31 - IF(AU31&gt;1, L31*DL31*100.0/(AW31*EF31), 0))*(DY31+DZ31)/1000.0</f>
        <v>0</v>
      </c>
      <c r="Q31">
        <f>2.0/((1/S31-1/R31)+SIGN(S31)*SQRT((1/S31-1/R31)*(1/S31-1/R31) + 4*DM31/((DM31+1)*(DM31+1))*(2*1/S31*1/R31-1/R31*1/R31)))</f>
        <v>0</v>
      </c>
      <c r="R31">
        <f>IF(LEFT(DN31,1)&lt;&gt;"0",IF(LEFT(DN31,1)="1",3.0,DO31),$D$5+$E$5*(EF31*DY31/($K$5*1000))+$F$5*(EF31*DY31/($K$5*1000))*MAX(MIN(DL31,$J$5),$I$5)*MAX(MIN(DL31,$J$5),$I$5)+$G$5*MAX(MIN(DL31,$J$5),$I$5)*(EF31*DY31/($K$5*1000))+$H$5*(EF31*DY31/($K$5*1000))*(EF31*DY31/($K$5*1000)))</f>
        <v>0</v>
      </c>
      <c r="S31">
        <f>J31*(1000-(1000*0.61365*exp(17.502*W31/(240.97+W31))/(DY31+DZ31)+DT31)/2)/(1000*0.61365*exp(17.502*W31/(240.97+W31))/(DY31+DZ31)-DT31)</f>
        <v>0</v>
      </c>
      <c r="T31">
        <f>1/((DM31+1)/(Q31/1.6)+1/(R31/1.37)) + DM31/((DM31+1)/(Q31/1.6) + DM31/(R31/1.37))</f>
        <v>0</v>
      </c>
      <c r="U31">
        <f>(DH31*DK31)</f>
        <v>0</v>
      </c>
      <c r="V31">
        <f>(EA31+(U31+2*0.95*5.67E-8*(((EA31+$B$7)+273)^4-(EA31+273)^4)-44100*J31)/(1.84*29.3*R31+8*0.95*5.67E-8*(EA31+273)^3))</f>
        <v>0</v>
      </c>
      <c r="W31">
        <f>($C$7*EB31+$D$7*EC31+$E$7*V31)</f>
        <v>0</v>
      </c>
      <c r="X31">
        <f>0.61365*exp(17.502*W31/(240.97+W31))</f>
        <v>0</v>
      </c>
      <c r="Y31">
        <f>(Z31/AA31*100)</f>
        <v>0</v>
      </c>
      <c r="Z31">
        <f>DT31*(DY31+DZ31)/1000</f>
        <v>0</v>
      </c>
      <c r="AA31">
        <f>0.61365*exp(17.502*EA31/(240.97+EA31))</f>
        <v>0</v>
      </c>
      <c r="AB31">
        <f>(X31-DT31*(DY31+DZ31)/1000)</f>
        <v>0</v>
      </c>
      <c r="AC31">
        <f>(-J31*44100)</f>
        <v>0</v>
      </c>
      <c r="AD31">
        <f>2*29.3*R31*0.92*(EA31-W31)</f>
        <v>0</v>
      </c>
      <c r="AE31">
        <f>2*0.95*5.67E-8*(((EA31+$B$7)+273)^4-(W31+273)^4)</f>
        <v>0</v>
      </c>
      <c r="AF31">
        <f>U31+AE31+AC31+AD31</f>
        <v>0</v>
      </c>
      <c r="AG31">
        <f>DX31*AU31*(DS31-DR31*(1000-AU31*DU31)/(1000-AU31*DT31))/(100*DL31)</f>
        <v>0</v>
      </c>
      <c r="AH31">
        <f>1000*DX31*AU31*(DT31-DU31)/(100*DL31*(1000-AU31*DT31))</f>
        <v>0</v>
      </c>
      <c r="AI31">
        <f>(AJ31 - AK31 - DY31*1E3/(8.314*(EA31+273.15)) * AM31/DX31 * AL31) * DX31/(100*DL31) * (1000 - DU31)/1000</f>
        <v>0</v>
      </c>
      <c r="AJ31">
        <v>319.474462046326</v>
      </c>
      <c r="AK31">
        <v>288.6856787878787</v>
      </c>
      <c r="AL31">
        <v>4.037079092788341</v>
      </c>
      <c r="AM31">
        <v>66.57056802044264</v>
      </c>
      <c r="AN31">
        <f>(AP31 - AO31 + DY31*1E3/(8.314*(EA31+273.15)) * AR31/DX31 * AQ31) * DX31/(100*DL31) * 1000/(1000 - AP31)</f>
        <v>0</v>
      </c>
      <c r="AO31">
        <v>27.16806969932809</v>
      </c>
      <c r="AP31">
        <v>27.83330727272726</v>
      </c>
      <c r="AQ31">
        <v>8.916932211379469E-05</v>
      </c>
      <c r="AR31">
        <v>77.99991193535263</v>
      </c>
      <c r="AS31">
        <v>0</v>
      </c>
      <c r="AT31">
        <v>0</v>
      </c>
      <c r="AU31">
        <f>IF(AS31*$H$13&gt;=AW31,1.0,(AW31/(AW31-AS31*$H$13)))</f>
        <v>0</v>
      </c>
      <c r="AV31">
        <f>(AU31-1)*100</f>
        <v>0</v>
      </c>
      <c r="AW31">
        <f>MAX(0,($B$13+$C$13*EF31)/(1+$D$13*EF31)*DY31/(EA31+273)*$E$13)</f>
        <v>0</v>
      </c>
      <c r="AX31" t="s">
        <v>429</v>
      </c>
      <c r="AY31" t="s">
        <v>429</v>
      </c>
      <c r="AZ31">
        <v>0</v>
      </c>
      <c r="BA31">
        <v>0</v>
      </c>
      <c r="BB31">
        <f>1-AZ31/BA31</f>
        <v>0</v>
      </c>
      <c r="BC31">
        <v>0</v>
      </c>
      <c r="BD31" t="s">
        <v>429</v>
      </c>
      <c r="BE31" t="s">
        <v>429</v>
      </c>
      <c r="BF31">
        <v>0</v>
      </c>
      <c r="BG31">
        <v>0</v>
      </c>
      <c r="BH31">
        <f>1-BF31/BG31</f>
        <v>0</v>
      </c>
      <c r="BI31">
        <v>0.5</v>
      </c>
      <c r="BJ31">
        <f>DI31</f>
        <v>0</v>
      </c>
      <c r="BK31">
        <f>L31</f>
        <v>0</v>
      </c>
      <c r="BL31">
        <f>BH31*BI31*BJ31</f>
        <v>0</v>
      </c>
      <c r="BM31">
        <f>(BK31-BC31)/BJ31</f>
        <v>0</v>
      </c>
      <c r="BN31">
        <f>(BA31-BG31)/BG31</f>
        <v>0</v>
      </c>
      <c r="BO31">
        <f>AZ31/(BB31+AZ31/BG31)</f>
        <v>0</v>
      </c>
      <c r="BP31" t="s">
        <v>429</v>
      </c>
      <c r="BQ31">
        <v>0</v>
      </c>
      <c r="BR31">
        <f>IF(BQ31&lt;&gt;0, BQ31, BO31)</f>
        <v>0</v>
      </c>
      <c r="BS31">
        <f>1-BR31/BG31</f>
        <v>0</v>
      </c>
      <c r="BT31">
        <f>(BG31-BF31)/(BG31-BR31)</f>
        <v>0</v>
      </c>
      <c r="BU31">
        <f>(BA31-BG31)/(BA31-BR31)</f>
        <v>0</v>
      </c>
      <c r="BV31">
        <f>(BG31-BF31)/(BG31-AZ31)</f>
        <v>0</v>
      </c>
      <c r="BW31">
        <f>(BA31-BG31)/(BA31-AZ31)</f>
        <v>0</v>
      </c>
      <c r="BX31">
        <f>(BT31*BR31/BF31)</f>
        <v>0</v>
      </c>
      <c r="BY31">
        <f>(1-BX31)</f>
        <v>0</v>
      </c>
      <c r="BZ31">
        <v>1254</v>
      </c>
      <c r="CA31">
        <v>290.0000000000001</v>
      </c>
      <c r="CB31">
        <v>1794.22</v>
      </c>
      <c r="CC31">
        <v>145</v>
      </c>
      <c r="CD31">
        <v>10489.1</v>
      </c>
      <c r="CE31">
        <v>1791.54</v>
      </c>
      <c r="CF31">
        <v>2.68</v>
      </c>
      <c r="CG31">
        <v>300.0000000000001</v>
      </c>
      <c r="CH31">
        <v>24</v>
      </c>
      <c r="CI31">
        <v>1830.069211033827</v>
      </c>
      <c r="CJ31">
        <v>2.659560471730547</v>
      </c>
      <c r="CK31">
        <v>-40.40927745103821</v>
      </c>
      <c r="CL31">
        <v>2.423317042066543</v>
      </c>
      <c r="CM31">
        <v>0.9085152786405289</v>
      </c>
      <c r="CN31">
        <v>-0.008400608898776423</v>
      </c>
      <c r="CO31">
        <v>289.9999999999999</v>
      </c>
      <c r="CP31">
        <v>1781.89</v>
      </c>
      <c r="CQ31">
        <v>685</v>
      </c>
      <c r="CR31">
        <v>10454.8</v>
      </c>
      <c r="CS31">
        <v>1791.42</v>
      </c>
      <c r="CT31">
        <v>-9.529999999999999</v>
      </c>
      <c r="DH31">
        <f>$B$11*EG31+$C$11*EH31+$F$11*ES31*(1-EV31)</f>
        <v>0</v>
      </c>
      <c r="DI31">
        <f>DH31*DJ31</f>
        <v>0</v>
      </c>
      <c r="DJ31">
        <f>($B$11*$D$9+$C$11*$D$9+$F$11*((FF31+EX31)/MAX(FF31+EX31+FG31, 0.1)*$I$9+FG31/MAX(FF31+EX31+FG31, 0.1)*$J$9))/($B$11+$C$11+$F$11)</f>
        <v>0</v>
      </c>
      <c r="DK31">
        <f>($B$11*$K$9+$C$11*$K$9+$F$11*((FF31+EX31)/MAX(FF31+EX31+FG31, 0.1)*$P$9+FG31/MAX(FF31+EX31+FG31, 0.1)*$Q$9))/($B$11+$C$11+$F$11)</f>
        <v>0</v>
      </c>
      <c r="DL31">
        <v>6</v>
      </c>
      <c r="DM31">
        <v>0.5</v>
      </c>
      <c r="DN31" t="s">
        <v>430</v>
      </c>
      <c r="DO31">
        <v>2</v>
      </c>
      <c r="DP31" t="b">
        <v>1</v>
      </c>
      <c r="DQ31">
        <v>1697742650.3</v>
      </c>
      <c r="DR31">
        <v>271.6126</v>
      </c>
      <c r="DS31">
        <v>311.9008</v>
      </c>
      <c r="DT31">
        <v>27.82972</v>
      </c>
      <c r="DU31">
        <v>27.16764</v>
      </c>
      <c r="DV31">
        <v>271.5306999999999</v>
      </c>
      <c r="DW31">
        <v>27.82972</v>
      </c>
      <c r="DX31">
        <v>499.9843</v>
      </c>
      <c r="DY31">
        <v>98.46843</v>
      </c>
      <c r="DZ31">
        <v>0.0999225</v>
      </c>
      <c r="EA31">
        <v>30.44043</v>
      </c>
      <c r="EB31">
        <v>29.89534</v>
      </c>
      <c r="EC31">
        <v>999.9</v>
      </c>
      <c r="ED31">
        <v>0</v>
      </c>
      <c r="EE31">
        <v>0</v>
      </c>
      <c r="EF31">
        <v>9994.751</v>
      </c>
      <c r="EG31">
        <v>0</v>
      </c>
      <c r="EH31">
        <v>269.6435</v>
      </c>
      <c r="EI31">
        <v>-40.28846</v>
      </c>
      <c r="EJ31">
        <v>279.3877</v>
      </c>
      <c r="EK31">
        <v>320.611</v>
      </c>
      <c r="EL31">
        <v>0.6620891</v>
      </c>
      <c r="EM31">
        <v>311.9008</v>
      </c>
      <c r="EN31">
        <v>27.16764</v>
      </c>
      <c r="EO31">
        <v>2.74035</v>
      </c>
      <c r="EP31">
        <v>2.675156</v>
      </c>
      <c r="EQ31">
        <v>22.5291</v>
      </c>
      <c r="ER31">
        <v>22.1333</v>
      </c>
      <c r="ES31">
        <v>300.0241</v>
      </c>
      <c r="ET31">
        <v>0.8999786000000001</v>
      </c>
      <c r="EU31">
        <v>0.10002128</v>
      </c>
      <c r="EV31">
        <v>0</v>
      </c>
      <c r="EW31">
        <v>1024.362</v>
      </c>
      <c r="EX31">
        <v>4.999160000000001</v>
      </c>
      <c r="EY31">
        <v>3716.132999999999</v>
      </c>
      <c r="EZ31">
        <v>2557.489</v>
      </c>
      <c r="FA31">
        <v>36.6996</v>
      </c>
      <c r="FB31">
        <v>40.125</v>
      </c>
      <c r="FC31">
        <v>38.187</v>
      </c>
      <c r="FD31">
        <v>39.937</v>
      </c>
      <c r="FE31">
        <v>39.187</v>
      </c>
      <c r="FF31">
        <v>265.516</v>
      </c>
      <c r="FG31">
        <v>29.509</v>
      </c>
      <c r="FH31">
        <v>0</v>
      </c>
      <c r="FI31">
        <v>1878.700000047684</v>
      </c>
      <c r="FJ31">
        <v>0</v>
      </c>
      <c r="FK31">
        <v>1047.915769230769</v>
      </c>
      <c r="FL31">
        <v>-316.7846149705785</v>
      </c>
      <c r="FM31">
        <v>-946.0960671734663</v>
      </c>
      <c r="FN31">
        <v>3785.386538461538</v>
      </c>
      <c r="FO31">
        <v>15</v>
      </c>
      <c r="FP31">
        <v>1697740793</v>
      </c>
      <c r="FQ31" t="s">
        <v>431</v>
      </c>
      <c r="FR31">
        <v>1697740793</v>
      </c>
      <c r="FS31">
        <v>0</v>
      </c>
      <c r="FT31">
        <v>7</v>
      </c>
      <c r="FU31">
        <v>-0.032</v>
      </c>
      <c r="FV31">
        <v>0</v>
      </c>
      <c r="FW31">
        <v>0.159</v>
      </c>
      <c r="FX31">
        <v>0</v>
      </c>
      <c r="FY31">
        <v>415</v>
      </c>
      <c r="FZ31">
        <v>0</v>
      </c>
      <c r="GA31">
        <v>0.37</v>
      </c>
      <c r="GB31">
        <v>0</v>
      </c>
      <c r="GC31">
        <v>-43.35150243902439</v>
      </c>
      <c r="GD31">
        <v>49.13395818815336</v>
      </c>
      <c r="GE31">
        <v>6.072567402290394</v>
      </c>
      <c r="GF31">
        <v>0</v>
      </c>
      <c r="GG31">
        <v>1067.995882352941</v>
      </c>
      <c r="GH31">
        <v>-332.737967939184</v>
      </c>
      <c r="GI31">
        <v>32.67100667507244</v>
      </c>
      <c r="GJ31">
        <v>0</v>
      </c>
      <c r="GK31">
        <v>0</v>
      </c>
      <c r="GL31">
        <v>2</v>
      </c>
      <c r="GM31" t="s">
        <v>432</v>
      </c>
      <c r="GN31">
        <v>3.12776</v>
      </c>
      <c r="GO31">
        <v>2.76352</v>
      </c>
      <c r="GP31">
        <v>0.0701596</v>
      </c>
      <c r="GQ31">
        <v>0.078316</v>
      </c>
      <c r="GR31">
        <v>0.12914</v>
      </c>
      <c r="GS31">
        <v>0.1253</v>
      </c>
      <c r="GT31">
        <v>28232</v>
      </c>
      <c r="GU31">
        <v>29772.7</v>
      </c>
      <c r="GV31">
        <v>30069.5</v>
      </c>
      <c r="GW31">
        <v>33173.9</v>
      </c>
      <c r="GX31">
        <v>37383.6</v>
      </c>
      <c r="GY31">
        <v>44471.9</v>
      </c>
      <c r="GZ31">
        <v>37065.8</v>
      </c>
      <c r="HA31">
        <v>44399.7</v>
      </c>
      <c r="HB31">
        <v>1.95125</v>
      </c>
      <c r="HC31">
        <v>1.98307</v>
      </c>
      <c r="HD31">
        <v>0.0377409</v>
      </c>
      <c r="HE31">
        <v>0</v>
      </c>
      <c r="HF31">
        <v>29.2799</v>
      </c>
      <c r="HG31">
        <v>999.9</v>
      </c>
      <c r="HH31">
        <v>62.7</v>
      </c>
      <c r="HI31">
        <v>33.7</v>
      </c>
      <c r="HJ31">
        <v>33.4534</v>
      </c>
      <c r="HK31">
        <v>62.1418</v>
      </c>
      <c r="HL31">
        <v>30.7973</v>
      </c>
      <c r="HM31">
        <v>1</v>
      </c>
      <c r="HN31">
        <v>0.275617</v>
      </c>
      <c r="HO31">
        <v>-0.445419</v>
      </c>
      <c r="HP31">
        <v>20.3169</v>
      </c>
      <c r="HQ31">
        <v>5.20112</v>
      </c>
      <c r="HR31">
        <v>11.8542</v>
      </c>
      <c r="HS31">
        <v>4.98265</v>
      </c>
      <c r="HT31">
        <v>3.2625</v>
      </c>
      <c r="HU31">
        <v>763.9</v>
      </c>
      <c r="HV31">
        <v>4037.1</v>
      </c>
      <c r="HW31">
        <v>6780.6</v>
      </c>
      <c r="HX31">
        <v>39.9</v>
      </c>
      <c r="HY31">
        <v>1.88339</v>
      </c>
      <c r="HZ31">
        <v>1.87943</v>
      </c>
      <c r="IA31">
        <v>1.88144</v>
      </c>
      <c r="IB31">
        <v>1.88002</v>
      </c>
      <c r="IC31">
        <v>1.8782</v>
      </c>
      <c r="ID31">
        <v>1.87779</v>
      </c>
      <c r="IE31">
        <v>1.87961</v>
      </c>
      <c r="IF31">
        <v>1.87633</v>
      </c>
      <c r="IG31">
        <v>0</v>
      </c>
      <c r="IH31">
        <v>0</v>
      </c>
      <c r="II31">
        <v>0</v>
      </c>
      <c r="IJ31">
        <v>0</v>
      </c>
      <c r="IK31" t="s">
        <v>433</v>
      </c>
      <c r="IL31" t="s">
        <v>434</v>
      </c>
      <c r="IM31" t="s">
        <v>435</v>
      </c>
      <c r="IN31" t="s">
        <v>435</v>
      </c>
      <c r="IO31" t="s">
        <v>435</v>
      </c>
      <c r="IP31" t="s">
        <v>435</v>
      </c>
      <c r="IQ31">
        <v>0</v>
      </c>
      <c r="IR31">
        <v>100</v>
      </c>
      <c r="IS31">
        <v>100</v>
      </c>
      <c r="IT31">
        <v>0.092</v>
      </c>
      <c r="IU31">
        <v>0</v>
      </c>
      <c r="IV31">
        <v>-0.1957176418348122</v>
      </c>
      <c r="IW31">
        <v>0.001085284750954129</v>
      </c>
      <c r="IX31">
        <v>-2.12959365371586E-07</v>
      </c>
      <c r="IY31">
        <v>-7.809812456259381E-11</v>
      </c>
      <c r="IZ31">
        <v>0</v>
      </c>
      <c r="JA31">
        <v>0</v>
      </c>
      <c r="JB31">
        <v>0</v>
      </c>
      <c r="JC31">
        <v>0</v>
      </c>
      <c r="JD31">
        <v>18</v>
      </c>
      <c r="JE31">
        <v>2008</v>
      </c>
      <c r="JF31">
        <v>-1</v>
      </c>
      <c r="JG31">
        <v>-1</v>
      </c>
      <c r="JH31">
        <v>31</v>
      </c>
      <c r="JI31">
        <v>28295710.9</v>
      </c>
      <c r="JJ31">
        <v>0.905762</v>
      </c>
      <c r="JK31">
        <v>2.63062</v>
      </c>
      <c r="JL31">
        <v>1.54541</v>
      </c>
      <c r="JM31">
        <v>2.33398</v>
      </c>
      <c r="JN31">
        <v>1.5918</v>
      </c>
      <c r="JO31">
        <v>2.41699</v>
      </c>
      <c r="JP31">
        <v>38.9445</v>
      </c>
      <c r="JQ31">
        <v>15.3228</v>
      </c>
      <c r="JR31">
        <v>18</v>
      </c>
      <c r="JS31">
        <v>507.917</v>
      </c>
      <c r="JT31">
        <v>498.417</v>
      </c>
      <c r="JU31">
        <v>30.2176</v>
      </c>
      <c r="JV31">
        <v>31.0006</v>
      </c>
      <c r="JW31">
        <v>29.9992</v>
      </c>
      <c r="JX31">
        <v>30.9889</v>
      </c>
      <c r="JY31">
        <v>30.9099</v>
      </c>
      <c r="JZ31">
        <v>18.2041</v>
      </c>
      <c r="KA31">
        <v>28.1659</v>
      </c>
      <c r="KB31">
        <v>61.784</v>
      </c>
      <c r="KC31">
        <v>30.2726</v>
      </c>
      <c r="KD31">
        <v>351.396</v>
      </c>
      <c r="KE31">
        <v>27.0694</v>
      </c>
      <c r="KF31">
        <v>101.271</v>
      </c>
      <c r="KG31">
        <v>100.776</v>
      </c>
    </row>
    <row r="32" spans="1:293">
      <c r="A32">
        <v>16</v>
      </c>
      <c r="B32">
        <v>1697742658.1</v>
      </c>
      <c r="C32">
        <v>75</v>
      </c>
      <c r="D32" t="s">
        <v>465</v>
      </c>
      <c r="E32" t="s">
        <v>466</v>
      </c>
      <c r="F32">
        <v>5</v>
      </c>
      <c r="G32" t="s">
        <v>427</v>
      </c>
      <c r="H32" t="s">
        <v>428</v>
      </c>
      <c r="I32">
        <v>1697742655.6</v>
      </c>
      <c r="J32">
        <f>(K32)/1000</f>
        <v>0</v>
      </c>
      <c r="K32">
        <f>IF(DP32, AN32, AH32)</f>
        <v>0</v>
      </c>
      <c r="L32">
        <f>IF(DP32, AI32, AG32)</f>
        <v>0</v>
      </c>
      <c r="M32">
        <f>DR32 - IF(AU32&gt;1, L32*DL32*100.0/(AW32*EF32), 0)</f>
        <v>0</v>
      </c>
      <c r="N32">
        <f>((T32-J32/2)*M32-L32)/(T32+J32/2)</f>
        <v>0</v>
      </c>
      <c r="O32">
        <f>N32*(DY32+DZ32)/1000.0</f>
        <v>0</v>
      </c>
      <c r="P32">
        <f>(DR32 - IF(AU32&gt;1, L32*DL32*100.0/(AW32*EF32), 0))*(DY32+DZ32)/1000.0</f>
        <v>0</v>
      </c>
      <c r="Q32">
        <f>2.0/((1/S32-1/R32)+SIGN(S32)*SQRT((1/S32-1/R32)*(1/S32-1/R32) + 4*DM32/((DM32+1)*(DM32+1))*(2*1/S32*1/R32-1/R32*1/R32)))</f>
        <v>0</v>
      </c>
      <c r="R32">
        <f>IF(LEFT(DN32,1)&lt;&gt;"0",IF(LEFT(DN32,1)="1",3.0,DO32),$D$5+$E$5*(EF32*DY32/($K$5*1000))+$F$5*(EF32*DY32/($K$5*1000))*MAX(MIN(DL32,$J$5),$I$5)*MAX(MIN(DL32,$J$5),$I$5)+$G$5*MAX(MIN(DL32,$J$5),$I$5)*(EF32*DY32/($K$5*1000))+$H$5*(EF32*DY32/($K$5*1000))*(EF32*DY32/($K$5*1000)))</f>
        <v>0</v>
      </c>
      <c r="S32">
        <f>J32*(1000-(1000*0.61365*exp(17.502*W32/(240.97+W32))/(DY32+DZ32)+DT32)/2)/(1000*0.61365*exp(17.502*W32/(240.97+W32))/(DY32+DZ32)-DT32)</f>
        <v>0</v>
      </c>
      <c r="T32">
        <f>1/((DM32+1)/(Q32/1.6)+1/(R32/1.37)) + DM32/((DM32+1)/(Q32/1.6) + DM32/(R32/1.37))</f>
        <v>0</v>
      </c>
      <c r="U32">
        <f>(DH32*DK32)</f>
        <v>0</v>
      </c>
      <c r="V32">
        <f>(EA32+(U32+2*0.95*5.67E-8*(((EA32+$B$7)+273)^4-(EA32+273)^4)-44100*J32)/(1.84*29.3*R32+8*0.95*5.67E-8*(EA32+273)^3))</f>
        <v>0</v>
      </c>
      <c r="W32">
        <f>($C$7*EB32+$D$7*EC32+$E$7*V32)</f>
        <v>0</v>
      </c>
      <c r="X32">
        <f>0.61365*exp(17.502*W32/(240.97+W32))</f>
        <v>0</v>
      </c>
      <c r="Y32">
        <f>(Z32/AA32*100)</f>
        <v>0</v>
      </c>
      <c r="Z32">
        <f>DT32*(DY32+DZ32)/1000</f>
        <v>0</v>
      </c>
      <c r="AA32">
        <f>0.61365*exp(17.502*EA32/(240.97+EA32))</f>
        <v>0</v>
      </c>
      <c r="AB32">
        <f>(X32-DT32*(DY32+DZ32)/1000)</f>
        <v>0</v>
      </c>
      <c r="AC32">
        <f>(-J32*44100)</f>
        <v>0</v>
      </c>
      <c r="AD32">
        <f>2*29.3*R32*0.92*(EA32-W32)</f>
        <v>0</v>
      </c>
      <c r="AE32">
        <f>2*0.95*5.67E-8*(((EA32+$B$7)+273)^4-(W32+273)^4)</f>
        <v>0</v>
      </c>
      <c r="AF32">
        <f>U32+AE32+AC32+AD32</f>
        <v>0</v>
      </c>
      <c r="AG32">
        <f>DX32*AU32*(DS32-DR32*(1000-AU32*DU32)/(1000-AU32*DT32))/(100*DL32)</f>
        <v>0</v>
      </c>
      <c r="AH32">
        <f>1000*DX32*AU32*(DT32-DU32)/(100*DL32*(1000-AU32*DT32))</f>
        <v>0</v>
      </c>
      <c r="AI32">
        <f>(AJ32 - AK32 - DY32*1E3/(8.314*(EA32+273.15)) * AM32/DX32 * AL32) * DX32/(100*DL32) * (1000 - DU32)/1000</f>
        <v>0</v>
      </c>
      <c r="AJ32">
        <v>342.6945663716709</v>
      </c>
      <c r="AK32">
        <v>309.8817030303029</v>
      </c>
      <c r="AL32">
        <v>4.278627681517963</v>
      </c>
      <c r="AM32">
        <v>66.57056802044264</v>
      </c>
      <c r="AN32">
        <f>(AP32 - AO32 + DY32*1E3/(8.314*(EA32+273.15)) * AR32/DX32 * AQ32) * DX32/(100*DL32) * 1000/(1000 - AP32)</f>
        <v>0</v>
      </c>
      <c r="AO32">
        <v>27.16075058300374</v>
      </c>
      <c r="AP32">
        <v>27.83931939393939</v>
      </c>
      <c r="AQ32">
        <v>9.917172983892485E-05</v>
      </c>
      <c r="AR32">
        <v>77.99991193535263</v>
      </c>
      <c r="AS32">
        <v>0</v>
      </c>
      <c r="AT32">
        <v>0</v>
      </c>
      <c r="AU32">
        <f>IF(AS32*$H$13&gt;=AW32,1.0,(AW32/(AW32-AS32*$H$13)))</f>
        <v>0</v>
      </c>
      <c r="AV32">
        <f>(AU32-1)*100</f>
        <v>0</v>
      </c>
      <c r="AW32">
        <f>MAX(0,($B$13+$C$13*EF32)/(1+$D$13*EF32)*DY32/(EA32+273)*$E$13)</f>
        <v>0</v>
      </c>
      <c r="AX32" t="s">
        <v>429</v>
      </c>
      <c r="AY32" t="s">
        <v>429</v>
      </c>
      <c r="AZ32">
        <v>0</v>
      </c>
      <c r="BA32">
        <v>0</v>
      </c>
      <c r="BB32">
        <f>1-AZ32/BA32</f>
        <v>0</v>
      </c>
      <c r="BC32">
        <v>0</v>
      </c>
      <c r="BD32" t="s">
        <v>429</v>
      </c>
      <c r="BE32" t="s">
        <v>429</v>
      </c>
      <c r="BF32">
        <v>0</v>
      </c>
      <c r="BG32">
        <v>0</v>
      </c>
      <c r="BH32">
        <f>1-BF32/BG32</f>
        <v>0</v>
      </c>
      <c r="BI32">
        <v>0.5</v>
      </c>
      <c r="BJ32">
        <f>DI32</f>
        <v>0</v>
      </c>
      <c r="BK32">
        <f>L32</f>
        <v>0</v>
      </c>
      <c r="BL32">
        <f>BH32*BI32*BJ32</f>
        <v>0</v>
      </c>
      <c r="BM32">
        <f>(BK32-BC32)/BJ32</f>
        <v>0</v>
      </c>
      <c r="BN32">
        <f>(BA32-BG32)/BG32</f>
        <v>0</v>
      </c>
      <c r="BO32">
        <f>AZ32/(BB32+AZ32/BG32)</f>
        <v>0</v>
      </c>
      <c r="BP32" t="s">
        <v>429</v>
      </c>
      <c r="BQ32">
        <v>0</v>
      </c>
      <c r="BR32">
        <f>IF(BQ32&lt;&gt;0, BQ32, BO32)</f>
        <v>0</v>
      </c>
      <c r="BS32">
        <f>1-BR32/BG32</f>
        <v>0</v>
      </c>
      <c r="BT32">
        <f>(BG32-BF32)/(BG32-BR32)</f>
        <v>0</v>
      </c>
      <c r="BU32">
        <f>(BA32-BG32)/(BA32-BR32)</f>
        <v>0</v>
      </c>
      <c r="BV32">
        <f>(BG32-BF32)/(BG32-AZ32)</f>
        <v>0</v>
      </c>
      <c r="BW32">
        <f>(BA32-BG32)/(BA32-AZ32)</f>
        <v>0</v>
      </c>
      <c r="BX32">
        <f>(BT32*BR32/BF32)</f>
        <v>0</v>
      </c>
      <c r="BY32">
        <f>(1-BX32)</f>
        <v>0</v>
      </c>
      <c r="BZ32">
        <v>1254</v>
      </c>
      <c r="CA32">
        <v>290.0000000000001</v>
      </c>
      <c r="CB32">
        <v>1794.22</v>
      </c>
      <c r="CC32">
        <v>145</v>
      </c>
      <c r="CD32">
        <v>10489.1</v>
      </c>
      <c r="CE32">
        <v>1791.54</v>
      </c>
      <c r="CF32">
        <v>2.68</v>
      </c>
      <c r="CG32">
        <v>300.0000000000001</v>
      </c>
      <c r="CH32">
        <v>24</v>
      </c>
      <c r="CI32">
        <v>1830.069211033827</v>
      </c>
      <c r="CJ32">
        <v>2.659560471730547</v>
      </c>
      <c r="CK32">
        <v>-40.40927745103821</v>
      </c>
      <c r="CL32">
        <v>2.423317042066543</v>
      </c>
      <c r="CM32">
        <v>0.9085152786405289</v>
      </c>
      <c r="CN32">
        <v>-0.008400608898776423</v>
      </c>
      <c r="CO32">
        <v>289.9999999999999</v>
      </c>
      <c r="CP32">
        <v>1781.89</v>
      </c>
      <c r="CQ32">
        <v>685</v>
      </c>
      <c r="CR32">
        <v>10454.8</v>
      </c>
      <c r="CS32">
        <v>1791.42</v>
      </c>
      <c r="CT32">
        <v>-9.529999999999999</v>
      </c>
      <c r="DH32">
        <f>$B$11*EG32+$C$11*EH32+$F$11*ES32*(1-EV32)</f>
        <v>0</v>
      </c>
      <c r="DI32">
        <f>DH32*DJ32</f>
        <v>0</v>
      </c>
      <c r="DJ32">
        <f>($B$11*$D$9+$C$11*$D$9+$F$11*((FF32+EX32)/MAX(FF32+EX32+FG32, 0.1)*$I$9+FG32/MAX(FF32+EX32+FG32, 0.1)*$J$9))/($B$11+$C$11+$F$11)</f>
        <v>0</v>
      </c>
      <c r="DK32">
        <f>($B$11*$K$9+$C$11*$K$9+$F$11*((FF32+EX32)/MAX(FF32+EX32+FG32, 0.1)*$P$9+FG32/MAX(FF32+EX32+FG32, 0.1)*$Q$9))/($B$11+$C$11+$F$11)</f>
        <v>0</v>
      </c>
      <c r="DL32">
        <v>6</v>
      </c>
      <c r="DM32">
        <v>0.5</v>
      </c>
      <c r="DN32" t="s">
        <v>430</v>
      </c>
      <c r="DO32">
        <v>2</v>
      </c>
      <c r="DP32" t="b">
        <v>1</v>
      </c>
      <c r="DQ32">
        <v>1697742655.6</v>
      </c>
      <c r="DR32">
        <v>292.9025555555556</v>
      </c>
      <c r="DS32">
        <v>335.9477777777778</v>
      </c>
      <c r="DT32">
        <v>27.83661111111111</v>
      </c>
      <c r="DU32">
        <v>27.1592</v>
      </c>
      <c r="DV32">
        <v>292.801</v>
      </c>
      <c r="DW32">
        <v>27.83661111111111</v>
      </c>
      <c r="DX32">
        <v>499.949</v>
      </c>
      <c r="DY32">
        <v>98.46996666666666</v>
      </c>
      <c r="DZ32">
        <v>0.09992556666666666</v>
      </c>
      <c r="EA32">
        <v>30.44008888888889</v>
      </c>
      <c r="EB32">
        <v>29.89647777777778</v>
      </c>
      <c r="EC32">
        <v>999.9000000000001</v>
      </c>
      <c r="ED32">
        <v>0</v>
      </c>
      <c r="EE32">
        <v>0</v>
      </c>
      <c r="EF32">
        <v>9997.422222222223</v>
      </c>
      <c r="EG32">
        <v>0</v>
      </c>
      <c r="EH32">
        <v>267.6961111111111</v>
      </c>
      <c r="EI32">
        <v>-43.04488888888889</v>
      </c>
      <c r="EJ32">
        <v>301.2896666666667</v>
      </c>
      <c r="EK32">
        <v>345.3263333333333</v>
      </c>
      <c r="EL32">
        <v>0.6774031111111111</v>
      </c>
      <c r="EM32">
        <v>335.9477777777778</v>
      </c>
      <c r="EN32">
        <v>27.1592</v>
      </c>
      <c r="EO32">
        <v>2.74107</v>
      </c>
      <c r="EP32">
        <v>2.674367777777777</v>
      </c>
      <c r="EQ32">
        <v>22.53341111111111</v>
      </c>
      <c r="ER32">
        <v>22.12845555555555</v>
      </c>
      <c r="ES32">
        <v>300.0693333333333</v>
      </c>
      <c r="ET32">
        <v>0.8999592222222224</v>
      </c>
      <c r="EU32">
        <v>0.1000407333333333</v>
      </c>
      <c r="EV32">
        <v>0</v>
      </c>
      <c r="EW32">
        <v>997.5895555555556</v>
      </c>
      <c r="EX32">
        <v>4.99916</v>
      </c>
      <c r="EY32">
        <v>3633.468888888889</v>
      </c>
      <c r="EZ32">
        <v>2557.867777777778</v>
      </c>
      <c r="FA32">
        <v>36.687</v>
      </c>
      <c r="FB32">
        <v>40.125</v>
      </c>
      <c r="FC32">
        <v>38.187</v>
      </c>
      <c r="FD32">
        <v>39.89566666666666</v>
      </c>
      <c r="FE32">
        <v>39.187</v>
      </c>
      <c r="FF32">
        <v>265.55</v>
      </c>
      <c r="FG32">
        <v>29.51666666666667</v>
      </c>
      <c r="FH32">
        <v>0</v>
      </c>
      <c r="FI32">
        <v>1883.5</v>
      </c>
      <c r="FJ32">
        <v>0</v>
      </c>
      <c r="FK32">
        <v>1022.888615384615</v>
      </c>
      <c r="FL32">
        <v>-306.6787010684388</v>
      </c>
      <c r="FM32">
        <v>-923.4615392276233</v>
      </c>
      <c r="FN32">
        <v>3710.190384615385</v>
      </c>
      <c r="FO32">
        <v>15</v>
      </c>
      <c r="FP32">
        <v>1697740793</v>
      </c>
      <c r="FQ32" t="s">
        <v>431</v>
      </c>
      <c r="FR32">
        <v>1697740793</v>
      </c>
      <c r="FS32">
        <v>0</v>
      </c>
      <c r="FT32">
        <v>7</v>
      </c>
      <c r="FU32">
        <v>-0.032</v>
      </c>
      <c r="FV32">
        <v>0</v>
      </c>
      <c r="FW32">
        <v>0.159</v>
      </c>
      <c r="FX32">
        <v>0</v>
      </c>
      <c r="FY32">
        <v>415</v>
      </c>
      <c r="FZ32">
        <v>0</v>
      </c>
      <c r="GA32">
        <v>0.37</v>
      </c>
      <c r="GB32">
        <v>0</v>
      </c>
      <c r="GC32">
        <v>-40.82817804878049</v>
      </c>
      <c r="GD32">
        <v>-2.932565853658565</v>
      </c>
      <c r="GE32">
        <v>1.942423842938431</v>
      </c>
      <c r="GF32">
        <v>0</v>
      </c>
      <c r="GG32">
        <v>1041.884117647059</v>
      </c>
      <c r="GH32">
        <v>-314.876486013994</v>
      </c>
      <c r="GI32">
        <v>30.90181345408168</v>
      </c>
      <c r="GJ32">
        <v>0</v>
      </c>
      <c r="GK32">
        <v>0</v>
      </c>
      <c r="GL32">
        <v>2</v>
      </c>
      <c r="GM32" t="s">
        <v>432</v>
      </c>
      <c r="GN32">
        <v>3.12767</v>
      </c>
      <c r="GO32">
        <v>2.76349</v>
      </c>
      <c r="GP32">
        <v>0.07436570000000001</v>
      </c>
      <c r="GQ32">
        <v>0.082805</v>
      </c>
      <c r="GR32">
        <v>0.129163</v>
      </c>
      <c r="GS32">
        <v>0.125263</v>
      </c>
      <c r="GT32">
        <v>28104.5</v>
      </c>
      <c r="GU32">
        <v>29628.2</v>
      </c>
      <c r="GV32">
        <v>30069.6</v>
      </c>
      <c r="GW32">
        <v>33174.3</v>
      </c>
      <c r="GX32">
        <v>37382.9</v>
      </c>
      <c r="GY32">
        <v>44475.2</v>
      </c>
      <c r="GZ32">
        <v>37065.8</v>
      </c>
      <c r="HA32">
        <v>44400.7</v>
      </c>
      <c r="HB32">
        <v>1.95117</v>
      </c>
      <c r="HC32">
        <v>1.98345</v>
      </c>
      <c r="HD32">
        <v>0.0396371</v>
      </c>
      <c r="HE32">
        <v>0</v>
      </c>
      <c r="HF32">
        <v>29.2523</v>
      </c>
      <c r="HG32">
        <v>999.9</v>
      </c>
      <c r="HH32">
        <v>62.6</v>
      </c>
      <c r="HI32">
        <v>33.7</v>
      </c>
      <c r="HJ32">
        <v>33.4017</v>
      </c>
      <c r="HK32">
        <v>61.4018</v>
      </c>
      <c r="HL32">
        <v>30.9014</v>
      </c>
      <c r="HM32">
        <v>1</v>
      </c>
      <c r="HN32">
        <v>0.274517</v>
      </c>
      <c r="HO32">
        <v>-0.522187</v>
      </c>
      <c r="HP32">
        <v>20.3164</v>
      </c>
      <c r="HQ32">
        <v>5.20052</v>
      </c>
      <c r="HR32">
        <v>11.8542</v>
      </c>
      <c r="HS32">
        <v>4.9826</v>
      </c>
      <c r="HT32">
        <v>3.2625</v>
      </c>
      <c r="HU32">
        <v>763.9</v>
      </c>
      <c r="HV32">
        <v>4037.1</v>
      </c>
      <c r="HW32">
        <v>6780.6</v>
      </c>
      <c r="HX32">
        <v>39.9</v>
      </c>
      <c r="HY32">
        <v>1.88339</v>
      </c>
      <c r="HZ32">
        <v>1.87941</v>
      </c>
      <c r="IA32">
        <v>1.88144</v>
      </c>
      <c r="IB32">
        <v>1.88001</v>
      </c>
      <c r="IC32">
        <v>1.8782</v>
      </c>
      <c r="ID32">
        <v>1.87777</v>
      </c>
      <c r="IE32">
        <v>1.87961</v>
      </c>
      <c r="IF32">
        <v>1.87629</v>
      </c>
      <c r="IG32">
        <v>0</v>
      </c>
      <c r="IH32">
        <v>0</v>
      </c>
      <c r="II32">
        <v>0</v>
      </c>
      <c r="IJ32">
        <v>0</v>
      </c>
      <c r="IK32" t="s">
        <v>433</v>
      </c>
      <c r="IL32" t="s">
        <v>434</v>
      </c>
      <c r="IM32" t="s">
        <v>435</v>
      </c>
      <c r="IN32" t="s">
        <v>435</v>
      </c>
      <c r="IO32" t="s">
        <v>435</v>
      </c>
      <c r="IP32" t="s">
        <v>435</v>
      </c>
      <c r="IQ32">
        <v>0</v>
      </c>
      <c r="IR32">
        <v>100</v>
      </c>
      <c r="IS32">
        <v>100</v>
      </c>
      <c r="IT32">
        <v>0.111</v>
      </c>
      <c r="IU32">
        <v>0</v>
      </c>
      <c r="IV32">
        <v>-0.1957176418348122</v>
      </c>
      <c r="IW32">
        <v>0.001085284750954129</v>
      </c>
      <c r="IX32">
        <v>-2.12959365371586E-07</v>
      </c>
      <c r="IY32">
        <v>-7.809812456259381E-11</v>
      </c>
      <c r="IZ32">
        <v>0</v>
      </c>
      <c r="JA32">
        <v>0</v>
      </c>
      <c r="JB32">
        <v>0</v>
      </c>
      <c r="JC32">
        <v>0</v>
      </c>
      <c r="JD32">
        <v>18</v>
      </c>
      <c r="JE32">
        <v>2008</v>
      </c>
      <c r="JF32">
        <v>-1</v>
      </c>
      <c r="JG32">
        <v>-1</v>
      </c>
      <c r="JH32">
        <v>31.1</v>
      </c>
      <c r="JI32">
        <v>28295711</v>
      </c>
      <c r="JJ32">
        <v>0.955811</v>
      </c>
      <c r="JK32">
        <v>2.62451</v>
      </c>
      <c r="JL32">
        <v>1.54541</v>
      </c>
      <c r="JM32">
        <v>2.33398</v>
      </c>
      <c r="JN32">
        <v>1.5918</v>
      </c>
      <c r="JO32">
        <v>2.36938</v>
      </c>
      <c r="JP32">
        <v>38.9445</v>
      </c>
      <c r="JQ32">
        <v>15.3141</v>
      </c>
      <c r="JR32">
        <v>18</v>
      </c>
      <c r="JS32">
        <v>507.807</v>
      </c>
      <c r="JT32">
        <v>498.597</v>
      </c>
      <c r="JU32">
        <v>30.2903</v>
      </c>
      <c r="JV32">
        <v>30.9905</v>
      </c>
      <c r="JW32">
        <v>29.9991</v>
      </c>
      <c r="JX32">
        <v>30.9809</v>
      </c>
      <c r="JY32">
        <v>30.9015</v>
      </c>
      <c r="JZ32">
        <v>19.2371</v>
      </c>
      <c r="KA32">
        <v>28.4519</v>
      </c>
      <c r="KB32">
        <v>61.784</v>
      </c>
      <c r="KC32">
        <v>30.3461</v>
      </c>
      <c r="KD32">
        <v>381.453</v>
      </c>
      <c r="KE32">
        <v>27.0284</v>
      </c>
      <c r="KF32">
        <v>101.271</v>
      </c>
      <c r="KG32">
        <v>100.778</v>
      </c>
    </row>
    <row r="33" spans="1:293">
      <c r="A33">
        <v>17</v>
      </c>
      <c r="B33">
        <v>1697742663.1</v>
      </c>
      <c r="C33">
        <v>80</v>
      </c>
      <c r="D33" t="s">
        <v>467</v>
      </c>
      <c r="E33" t="s">
        <v>468</v>
      </c>
      <c r="F33">
        <v>5</v>
      </c>
      <c r="G33" t="s">
        <v>427</v>
      </c>
      <c r="H33" t="s">
        <v>428</v>
      </c>
      <c r="I33">
        <v>1697742660.3</v>
      </c>
      <c r="J33">
        <f>(K33)/1000</f>
        <v>0</v>
      </c>
      <c r="K33">
        <f>IF(DP33, AN33, AH33)</f>
        <v>0</v>
      </c>
      <c r="L33">
        <f>IF(DP33, AI33, AG33)</f>
        <v>0</v>
      </c>
      <c r="M33">
        <f>DR33 - IF(AU33&gt;1, L33*DL33*100.0/(AW33*EF33), 0)</f>
        <v>0</v>
      </c>
      <c r="N33">
        <f>((T33-J33/2)*M33-L33)/(T33+J33/2)</f>
        <v>0</v>
      </c>
      <c r="O33">
        <f>N33*(DY33+DZ33)/1000.0</f>
        <v>0</v>
      </c>
      <c r="P33">
        <f>(DR33 - IF(AU33&gt;1, L33*DL33*100.0/(AW33*EF33), 0))*(DY33+DZ33)/1000.0</f>
        <v>0</v>
      </c>
      <c r="Q33">
        <f>2.0/((1/S33-1/R33)+SIGN(S33)*SQRT((1/S33-1/R33)*(1/S33-1/R33) + 4*DM33/((DM33+1)*(DM33+1))*(2*1/S33*1/R33-1/R33*1/R33)))</f>
        <v>0</v>
      </c>
      <c r="R33">
        <f>IF(LEFT(DN33,1)&lt;&gt;"0",IF(LEFT(DN33,1)="1",3.0,DO33),$D$5+$E$5*(EF33*DY33/($K$5*1000))+$F$5*(EF33*DY33/($K$5*1000))*MAX(MIN(DL33,$J$5),$I$5)*MAX(MIN(DL33,$J$5),$I$5)+$G$5*MAX(MIN(DL33,$J$5),$I$5)*(EF33*DY33/($K$5*1000))+$H$5*(EF33*DY33/($K$5*1000))*(EF33*DY33/($K$5*1000)))</f>
        <v>0</v>
      </c>
      <c r="S33">
        <f>J33*(1000-(1000*0.61365*exp(17.502*W33/(240.97+W33))/(DY33+DZ33)+DT33)/2)/(1000*0.61365*exp(17.502*W33/(240.97+W33))/(DY33+DZ33)-DT33)</f>
        <v>0</v>
      </c>
      <c r="T33">
        <f>1/((DM33+1)/(Q33/1.6)+1/(R33/1.37)) + DM33/((DM33+1)/(Q33/1.6) + DM33/(R33/1.37))</f>
        <v>0</v>
      </c>
      <c r="U33">
        <f>(DH33*DK33)</f>
        <v>0</v>
      </c>
      <c r="V33">
        <f>(EA33+(U33+2*0.95*5.67E-8*(((EA33+$B$7)+273)^4-(EA33+273)^4)-44100*J33)/(1.84*29.3*R33+8*0.95*5.67E-8*(EA33+273)^3))</f>
        <v>0</v>
      </c>
      <c r="W33">
        <f>($C$7*EB33+$D$7*EC33+$E$7*V33)</f>
        <v>0</v>
      </c>
      <c r="X33">
        <f>0.61365*exp(17.502*W33/(240.97+W33))</f>
        <v>0</v>
      </c>
      <c r="Y33">
        <f>(Z33/AA33*100)</f>
        <v>0</v>
      </c>
      <c r="Z33">
        <f>DT33*(DY33+DZ33)/1000</f>
        <v>0</v>
      </c>
      <c r="AA33">
        <f>0.61365*exp(17.502*EA33/(240.97+EA33))</f>
        <v>0</v>
      </c>
      <c r="AB33">
        <f>(X33-DT33*(DY33+DZ33)/1000)</f>
        <v>0</v>
      </c>
      <c r="AC33">
        <f>(-J33*44100)</f>
        <v>0</v>
      </c>
      <c r="AD33">
        <f>2*29.3*R33*0.92*(EA33-W33)</f>
        <v>0</v>
      </c>
      <c r="AE33">
        <f>2*0.95*5.67E-8*(((EA33+$B$7)+273)^4-(W33+273)^4)</f>
        <v>0</v>
      </c>
      <c r="AF33">
        <f>U33+AE33+AC33+AD33</f>
        <v>0</v>
      </c>
      <c r="AG33">
        <f>DX33*AU33*(DS33-DR33*(1000-AU33*DU33)/(1000-AU33*DT33))/(100*DL33)</f>
        <v>0</v>
      </c>
      <c r="AH33">
        <f>1000*DX33*AU33*(DT33-DU33)/(100*DL33*(1000-AU33*DT33))</f>
        <v>0</v>
      </c>
      <c r="AI33">
        <f>(AJ33 - AK33 - DY33*1E3/(8.314*(EA33+273.15)) * AM33/DX33 * AL33) * DX33/(100*DL33) * (1000 - DU33)/1000</f>
        <v>0</v>
      </c>
      <c r="AJ33">
        <v>367.1915454790334</v>
      </c>
      <c r="AK33">
        <v>332.1144787878787</v>
      </c>
      <c r="AL33">
        <v>4.482383763008532</v>
      </c>
      <c r="AM33">
        <v>66.57056802044264</v>
      </c>
      <c r="AN33">
        <f>(AP33 - AO33 + DY33*1E3/(8.314*(EA33+273.15)) * AR33/DX33 * AQ33) * DX33/(100*DL33) * 1000/(1000 - AP33)</f>
        <v>0</v>
      </c>
      <c r="AO33">
        <v>27.12144355293564</v>
      </c>
      <c r="AP33">
        <v>27.84159818181817</v>
      </c>
      <c r="AQ33">
        <v>0.0001202691244997738</v>
      </c>
      <c r="AR33">
        <v>77.99991193535263</v>
      </c>
      <c r="AS33">
        <v>0</v>
      </c>
      <c r="AT33">
        <v>0</v>
      </c>
      <c r="AU33">
        <f>IF(AS33*$H$13&gt;=AW33,1.0,(AW33/(AW33-AS33*$H$13)))</f>
        <v>0</v>
      </c>
      <c r="AV33">
        <f>(AU33-1)*100</f>
        <v>0</v>
      </c>
      <c r="AW33">
        <f>MAX(0,($B$13+$C$13*EF33)/(1+$D$13*EF33)*DY33/(EA33+273)*$E$13)</f>
        <v>0</v>
      </c>
      <c r="AX33" t="s">
        <v>429</v>
      </c>
      <c r="AY33" t="s">
        <v>429</v>
      </c>
      <c r="AZ33">
        <v>0</v>
      </c>
      <c r="BA33">
        <v>0</v>
      </c>
      <c r="BB33">
        <f>1-AZ33/BA33</f>
        <v>0</v>
      </c>
      <c r="BC33">
        <v>0</v>
      </c>
      <c r="BD33" t="s">
        <v>429</v>
      </c>
      <c r="BE33" t="s">
        <v>429</v>
      </c>
      <c r="BF33">
        <v>0</v>
      </c>
      <c r="BG33">
        <v>0</v>
      </c>
      <c r="BH33">
        <f>1-BF33/BG33</f>
        <v>0</v>
      </c>
      <c r="BI33">
        <v>0.5</v>
      </c>
      <c r="BJ33">
        <f>DI33</f>
        <v>0</v>
      </c>
      <c r="BK33">
        <f>L33</f>
        <v>0</v>
      </c>
      <c r="BL33">
        <f>BH33*BI33*BJ33</f>
        <v>0</v>
      </c>
      <c r="BM33">
        <f>(BK33-BC33)/BJ33</f>
        <v>0</v>
      </c>
      <c r="BN33">
        <f>(BA33-BG33)/BG33</f>
        <v>0</v>
      </c>
      <c r="BO33">
        <f>AZ33/(BB33+AZ33/BG33)</f>
        <v>0</v>
      </c>
      <c r="BP33" t="s">
        <v>429</v>
      </c>
      <c r="BQ33">
        <v>0</v>
      </c>
      <c r="BR33">
        <f>IF(BQ33&lt;&gt;0, BQ33, BO33)</f>
        <v>0</v>
      </c>
      <c r="BS33">
        <f>1-BR33/BG33</f>
        <v>0</v>
      </c>
      <c r="BT33">
        <f>(BG33-BF33)/(BG33-BR33)</f>
        <v>0</v>
      </c>
      <c r="BU33">
        <f>(BA33-BG33)/(BA33-BR33)</f>
        <v>0</v>
      </c>
      <c r="BV33">
        <f>(BG33-BF33)/(BG33-AZ33)</f>
        <v>0</v>
      </c>
      <c r="BW33">
        <f>(BA33-BG33)/(BA33-AZ33)</f>
        <v>0</v>
      </c>
      <c r="BX33">
        <f>(BT33*BR33/BF33)</f>
        <v>0</v>
      </c>
      <c r="BY33">
        <f>(1-BX33)</f>
        <v>0</v>
      </c>
      <c r="BZ33">
        <v>1254</v>
      </c>
      <c r="CA33">
        <v>290.0000000000001</v>
      </c>
      <c r="CB33">
        <v>1794.22</v>
      </c>
      <c r="CC33">
        <v>145</v>
      </c>
      <c r="CD33">
        <v>10489.1</v>
      </c>
      <c r="CE33">
        <v>1791.54</v>
      </c>
      <c r="CF33">
        <v>2.68</v>
      </c>
      <c r="CG33">
        <v>300.0000000000001</v>
      </c>
      <c r="CH33">
        <v>24</v>
      </c>
      <c r="CI33">
        <v>1830.069211033827</v>
      </c>
      <c r="CJ33">
        <v>2.659560471730547</v>
      </c>
      <c r="CK33">
        <v>-40.40927745103821</v>
      </c>
      <c r="CL33">
        <v>2.423317042066543</v>
      </c>
      <c r="CM33">
        <v>0.9085152786405289</v>
      </c>
      <c r="CN33">
        <v>-0.008400608898776423</v>
      </c>
      <c r="CO33">
        <v>289.9999999999999</v>
      </c>
      <c r="CP33">
        <v>1781.89</v>
      </c>
      <c r="CQ33">
        <v>685</v>
      </c>
      <c r="CR33">
        <v>10454.8</v>
      </c>
      <c r="CS33">
        <v>1791.42</v>
      </c>
      <c r="CT33">
        <v>-9.529999999999999</v>
      </c>
      <c r="DH33">
        <f>$B$11*EG33+$C$11*EH33+$F$11*ES33*(1-EV33)</f>
        <v>0</v>
      </c>
      <c r="DI33">
        <f>DH33*DJ33</f>
        <v>0</v>
      </c>
      <c r="DJ33">
        <f>($B$11*$D$9+$C$11*$D$9+$F$11*((FF33+EX33)/MAX(FF33+EX33+FG33, 0.1)*$I$9+FG33/MAX(FF33+EX33+FG33, 0.1)*$J$9))/($B$11+$C$11+$F$11)</f>
        <v>0</v>
      </c>
      <c r="DK33">
        <f>($B$11*$K$9+$C$11*$K$9+$F$11*((FF33+EX33)/MAX(FF33+EX33+FG33, 0.1)*$P$9+FG33/MAX(FF33+EX33+FG33, 0.1)*$Q$9))/($B$11+$C$11+$F$11)</f>
        <v>0</v>
      </c>
      <c r="DL33">
        <v>6</v>
      </c>
      <c r="DM33">
        <v>0.5</v>
      </c>
      <c r="DN33" t="s">
        <v>430</v>
      </c>
      <c r="DO33">
        <v>2</v>
      </c>
      <c r="DP33" t="b">
        <v>1</v>
      </c>
      <c r="DQ33">
        <v>1697742660.3</v>
      </c>
      <c r="DR33">
        <v>312.8312</v>
      </c>
      <c r="DS33">
        <v>358.4065000000001</v>
      </c>
      <c r="DT33">
        <v>27.84202999999999</v>
      </c>
      <c r="DU33">
        <v>27.11449</v>
      </c>
      <c r="DV33">
        <v>312.7108</v>
      </c>
      <c r="DW33">
        <v>27.84202999999999</v>
      </c>
      <c r="DX33">
        <v>500.0352000000001</v>
      </c>
      <c r="DY33">
        <v>98.46959999999999</v>
      </c>
      <c r="DZ33">
        <v>0.09989099000000001</v>
      </c>
      <c r="EA33">
        <v>30.44093999999999</v>
      </c>
      <c r="EB33">
        <v>29.89660000000001</v>
      </c>
      <c r="EC33">
        <v>999.9</v>
      </c>
      <c r="ED33">
        <v>0</v>
      </c>
      <c r="EE33">
        <v>0</v>
      </c>
      <c r="EF33">
        <v>10025.67</v>
      </c>
      <c r="EG33">
        <v>0</v>
      </c>
      <c r="EH33">
        <v>266.1295999999999</v>
      </c>
      <c r="EI33">
        <v>-45.57525</v>
      </c>
      <c r="EJ33">
        <v>321.7905</v>
      </c>
      <c r="EK33">
        <v>368.3952</v>
      </c>
      <c r="EL33">
        <v>0.7275569999999999</v>
      </c>
      <c r="EM33">
        <v>358.4065000000001</v>
      </c>
      <c r="EN33">
        <v>27.11449</v>
      </c>
      <c r="EO33">
        <v>2.741593</v>
      </c>
      <c r="EP33">
        <v>2.66995</v>
      </c>
      <c r="EQ33">
        <v>22.53655</v>
      </c>
      <c r="ER33">
        <v>22.10133</v>
      </c>
      <c r="ES33">
        <v>299.9651</v>
      </c>
      <c r="ET33">
        <v>0.8999219000000001</v>
      </c>
      <c r="EU33">
        <v>0.10007808</v>
      </c>
      <c r="EV33">
        <v>0</v>
      </c>
      <c r="EW33">
        <v>973.6278999999998</v>
      </c>
      <c r="EX33">
        <v>4.999160000000001</v>
      </c>
      <c r="EY33">
        <v>3560.467</v>
      </c>
      <c r="EZ33">
        <v>2556.936</v>
      </c>
      <c r="FA33">
        <v>36.687</v>
      </c>
      <c r="FB33">
        <v>40.0809</v>
      </c>
      <c r="FC33">
        <v>38.1684</v>
      </c>
      <c r="FD33">
        <v>39.875</v>
      </c>
      <c r="FE33">
        <v>39.187</v>
      </c>
      <c r="FF33">
        <v>265.4469999999999</v>
      </c>
      <c r="FG33">
        <v>29.517</v>
      </c>
      <c r="FH33">
        <v>0</v>
      </c>
      <c r="FI33">
        <v>1888.299999952316</v>
      </c>
      <c r="FJ33">
        <v>0</v>
      </c>
      <c r="FK33">
        <v>998.4302307692307</v>
      </c>
      <c r="FL33">
        <v>-304.2862222147222</v>
      </c>
      <c r="FM33">
        <v>-925.9305984372231</v>
      </c>
      <c r="FN33">
        <v>3636.605</v>
      </c>
      <c r="FO33">
        <v>15</v>
      </c>
      <c r="FP33">
        <v>1697740793</v>
      </c>
      <c r="FQ33" t="s">
        <v>431</v>
      </c>
      <c r="FR33">
        <v>1697740793</v>
      </c>
      <c r="FS33">
        <v>0</v>
      </c>
      <c r="FT33">
        <v>7</v>
      </c>
      <c r="FU33">
        <v>-0.032</v>
      </c>
      <c r="FV33">
        <v>0</v>
      </c>
      <c r="FW33">
        <v>0.159</v>
      </c>
      <c r="FX33">
        <v>0</v>
      </c>
      <c r="FY33">
        <v>415</v>
      </c>
      <c r="FZ33">
        <v>0</v>
      </c>
      <c r="GA33">
        <v>0.37</v>
      </c>
      <c r="GB33">
        <v>0</v>
      </c>
      <c r="GC33">
        <v>-41.8702775</v>
      </c>
      <c r="GD33">
        <v>-27.88650168855528</v>
      </c>
      <c r="GE33">
        <v>2.713087518998189</v>
      </c>
      <c r="GF33">
        <v>0</v>
      </c>
      <c r="GG33">
        <v>1013.782588235294</v>
      </c>
      <c r="GH33">
        <v>-306.2053781531743</v>
      </c>
      <c r="GI33">
        <v>30.04536263827988</v>
      </c>
      <c r="GJ33">
        <v>0</v>
      </c>
      <c r="GK33">
        <v>0</v>
      </c>
      <c r="GL33">
        <v>2</v>
      </c>
      <c r="GM33" t="s">
        <v>432</v>
      </c>
      <c r="GN33">
        <v>3.12771</v>
      </c>
      <c r="GO33">
        <v>2.76381</v>
      </c>
      <c r="GP33">
        <v>0.0786579</v>
      </c>
      <c r="GQ33">
        <v>0.0873212</v>
      </c>
      <c r="GR33">
        <v>0.129164</v>
      </c>
      <c r="GS33">
        <v>0.125026</v>
      </c>
      <c r="GT33">
        <v>27974.9</v>
      </c>
      <c r="GU33">
        <v>29483.1</v>
      </c>
      <c r="GV33">
        <v>30070.3</v>
      </c>
      <c r="GW33">
        <v>33175.2</v>
      </c>
      <c r="GX33">
        <v>37384.1</v>
      </c>
      <c r="GY33">
        <v>44489.1</v>
      </c>
      <c r="GZ33">
        <v>37066.9</v>
      </c>
      <c r="HA33">
        <v>44402</v>
      </c>
      <c r="HB33">
        <v>1.95163</v>
      </c>
      <c r="HC33">
        <v>1.98347</v>
      </c>
      <c r="HD33">
        <v>0.040926</v>
      </c>
      <c r="HE33">
        <v>0</v>
      </c>
      <c r="HF33">
        <v>29.2271</v>
      </c>
      <c r="HG33">
        <v>999.9</v>
      </c>
      <c r="HH33">
        <v>62.6</v>
      </c>
      <c r="HI33">
        <v>33.7</v>
      </c>
      <c r="HJ33">
        <v>33.4027</v>
      </c>
      <c r="HK33">
        <v>61.8918</v>
      </c>
      <c r="HL33">
        <v>30.8894</v>
      </c>
      <c r="HM33">
        <v>1</v>
      </c>
      <c r="HN33">
        <v>0.273509</v>
      </c>
      <c r="HO33">
        <v>-0.589213</v>
      </c>
      <c r="HP33">
        <v>20.3161</v>
      </c>
      <c r="HQ33">
        <v>5.20082</v>
      </c>
      <c r="HR33">
        <v>11.8542</v>
      </c>
      <c r="HS33">
        <v>4.9826</v>
      </c>
      <c r="HT33">
        <v>3.26248</v>
      </c>
      <c r="HU33">
        <v>764.1</v>
      </c>
      <c r="HV33">
        <v>4038.9</v>
      </c>
      <c r="HW33">
        <v>6785.6</v>
      </c>
      <c r="HX33">
        <v>39.9</v>
      </c>
      <c r="HY33">
        <v>1.88339</v>
      </c>
      <c r="HZ33">
        <v>1.87942</v>
      </c>
      <c r="IA33">
        <v>1.88147</v>
      </c>
      <c r="IB33">
        <v>1.88002</v>
      </c>
      <c r="IC33">
        <v>1.8782</v>
      </c>
      <c r="ID33">
        <v>1.87781</v>
      </c>
      <c r="IE33">
        <v>1.87962</v>
      </c>
      <c r="IF33">
        <v>1.87634</v>
      </c>
      <c r="IG33">
        <v>0</v>
      </c>
      <c r="IH33">
        <v>0</v>
      </c>
      <c r="II33">
        <v>0</v>
      </c>
      <c r="IJ33">
        <v>0</v>
      </c>
      <c r="IK33" t="s">
        <v>433</v>
      </c>
      <c r="IL33" t="s">
        <v>434</v>
      </c>
      <c r="IM33" t="s">
        <v>435</v>
      </c>
      <c r="IN33" t="s">
        <v>435</v>
      </c>
      <c r="IO33" t="s">
        <v>435</v>
      </c>
      <c r="IP33" t="s">
        <v>435</v>
      </c>
      <c r="IQ33">
        <v>0</v>
      </c>
      <c r="IR33">
        <v>100</v>
      </c>
      <c r="IS33">
        <v>100</v>
      </c>
      <c r="IT33">
        <v>0.132</v>
      </c>
      <c r="IU33">
        <v>0</v>
      </c>
      <c r="IV33">
        <v>-0.1957176418348122</v>
      </c>
      <c r="IW33">
        <v>0.001085284750954129</v>
      </c>
      <c r="IX33">
        <v>-2.12959365371586E-07</v>
      </c>
      <c r="IY33">
        <v>-7.809812456259381E-11</v>
      </c>
      <c r="IZ33">
        <v>0</v>
      </c>
      <c r="JA33">
        <v>0</v>
      </c>
      <c r="JB33">
        <v>0</v>
      </c>
      <c r="JC33">
        <v>0</v>
      </c>
      <c r="JD33">
        <v>18</v>
      </c>
      <c r="JE33">
        <v>2008</v>
      </c>
      <c r="JF33">
        <v>-1</v>
      </c>
      <c r="JG33">
        <v>-1</v>
      </c>
      <c r="JH33">
        <v>31.2</v>
      </c>
      <c r="JI33">
        <v>28295711.1</v>
      </c>
      <c r="JJ33">
        <v>1.00342</v>
      </c>
      <c r="JK33">
        <v>2.62451</v>
      </c>
      <c r="JL33">
        <v>1.54541</v>
      </c>
      <c r="JM33">
        <v>2.33398</v>
      </c>
      <c r="JN33">
        <v>1.5918</v>
      </c>
      <c r="JO33">
        <v>2.34985</v>
      </c>
      <c r="JP33">
        <v>38.9445</v>
      </c>
      <c r="JQ33">
        <v>15.3141</v>
      </c>
      <c r="JR33">
        <v>18</v>
      </c>
      <c r="JS33">
        <v>508.028</v>
      </c>
      <c r="JT33">
        <v>498.542</v>
      </c>
      <c r="JU33">
        <v>30.3649</v>
      </c>
      <c r="JV33">
        <v>30.9799</v>
      </c>
      <c r="JW33">
        <v>29.9991</v>
      </c>
      <c r="JX33">
        <v>30.973</v>
      </c>
      <c r="JY33">
        <v>30.8928</v>
      </c>
      <c r="JZ33">
        <v>20.175</v>
      </c>
      <c r="KA33">
        <v>28.4519</v>
      </c>
      <c r="KB33">
        <v>61.784</v>
      </c>
      <c r="KC33">
        <v>30.4182</v>
      </c>
      <c r="KD33">
        <v>401.488</v>
      </c>
      <c r="KE33">
        <v>27.0053</v>
      </c>
      <c r="KF33">
        <v>101.274</v>
      </c>
      <c r="KG33">
        <v>100.781</v>
      </c>
    </row>
    <row r="34" spans="1:293">
      <c r="A34">
        <v>18</v>
      </c>
      <c r="B34">
        <v>1697742668.1</v>
      </c>
      <c r="C34">
        <v>85</v>
      </c>
      <c r="D34" t="s">
        <v>469</v>
      </c>
      <c r="E34" t="s">
        <v>470</v>
      </c>
      <c r="F34">
        <v>5</v>
      </c>
      <c r="G34" t="s">
        <v>427</v>
      </c>
      <c r="H34" t="s">
        <v>428</v>
      </c>
      <c r="I34">
        <v>1697742665.6</v>
      </c>
      <c r="J34">
        <f>(K34)/1000</f>
        <v>0</v>
      </c>
      <c r="K34">
        <f>IF(DP34, AN34, AH34)</f>
        <v>0</v>
      </c>
      <c r="L34">
        <f>IF(DP34, AI34, AG34)</f>
        <v>0</v>
      </c>
      <c r="M34">
        <f>DR34 - IF(AU34&gt;1, L34*DL34*100.0/(AW34*EF34), 0)</f>
        <v>0</v>
      </c>
      <c r="N34">
        <f>((T34-J34/2)*M34-L34)/(T34+J34/2)</f>
        <v>0</v>
      </c>
      <c r="O34">
        <f>N34*(DY34+DZ34)/1000.0</f>
        <v>0</v>
      </c>
      <c r="P34">
        <f>(DR34 - IF(AU34&gt;1, L34*DL34*100.0/(AW34*EF34), 0))*(DY34+DZ34)/1000.0</f>
        <v>0</v>
      </c>
      <c r="Q34">
        <f>2.0/((1/S34-1/R34)+SIGN(S34)*SQRT((1/S34-1/R34)*(1/S34-1/R34) + 4*DM34/((DM34+1)*(DM34+1))*(2*1/S34*1/R34-1/R34*1/R34)))</f>
        <v>0</v>
      </c>
      <c r="R34">
        <f>IF(LEFT(DN34,1)&lt;&gt;"0",IF(LEFT(DN34,1)="1",3.0,DO34),$D$5+$E$5*(EF34*DY34/($K$5*1000))+$F$5*(EF34*DY34/($K$5*1000))*MAX(MIN(DL34,$J$5),$I$5)*MAX(MIN(DL34,$J$5),$I$5)+$G$5*MAX(MIN(DL34,$J$5),$I$5)*(EF34*DY34/($K$5*1000))+$H$5*(EF34*DY34/($K$5*1000))*(EF34*DY34/($K$5*1000)))</f>
        <v>0</v>
      </c>
      <c r="S34">
        <f>J34*(1000-(1000*0.61365*exp(17.502*W34/(240.97+W34))/(DY34+DZ34)+DT34)/2)/(1000*0.61365*exp(17.502*W34/(240.97+W34))/(DY34+DZ34)-DT34)</f>
        <v>0</v>
      </c>
      <c r="T34">
        <f>1/((DM34+1)/(Q34/1.6)+1/(R34/1.37)) + DM34/((DM34+1)/(Q34/1.6) + DM34/(R34/1.37))</f>
        <v>0</v>
      </c>
      <c r="U34">
        <f>(DH34*DK34)</f>
        <v>0</v>
      </c>
      <c r="V34">
        <f>(EA34+(U34+2*0.95*5.67E-8*(((EA34+$B$7)+273)^4-(EA34+273)^4)-44100*J34)/(1.84*29.3*R34+8*0.95*5.67E-8*(EA34+273)^3))</f>
        <v>0</v>
      </c>
      <c r="W34">
        <f>($C$7*EB34+$D$7*EC34+$E$7*V34)</f>
        <v>0</v>
      </c>
      <c r="X34">
        <f>0.61365*exp(17.502*W34/(240.97+W34))</f>
        <v>0</v>
      </c>
      <c r="Y34">
        <f>(Z34/AA34*100)</f>
        <v>0</v>
      </c>
      <c r="Z34">
        <f>DT34*(DY34+DZ34)/1000</f>
        <v>0</v>
      </c>
      <c r="AA34">
        <f>0.61365*exp(17.502*EA34/(240.97+EA34))</f>
        <v>0</v>
      </c>
      <c r="AB34">
        <f>(X34-DT34*(DY34+DZ34)/1000)</f>
        <v>0</v>
      </c>
      <c r="AC34">
        <f>(-J34*44100)</f>
        <v>0</v>
      </c>
      <c r="AD34">
        <f>2*29.3*R34*0.92*(EA34-W34)</f>
        <v>0</v>
      </c>
      <c r="AE34">
        <f>2*0.95*5.67E-8*(((EA34+$B$7)+273)^4-(W34+273)^4)</f>
        <v>0</v>
      </c>
      <c r="AF34">
        <f>U34+AE34+AC34+AD34</f>
        <v>0</v>
      </c>
      <c r="AG34">
        <f>DX34*AU34*(DS34-DR34*(1000-AU34*DU34)/(1000-AU34*DT34))/(100*DL34)</f>
        <v>0</v>
      </c>
      <c r="AH34">
        <f>1000*DX34*AU34*(DT34-DU34)/(100*DL34*(1000-AU34*DT34))</f>
        <v>0</v>
      </c>
      <c r="AI34">
        <f>(AJ34 - AK34 - DY34*1E3/(8.314*(EA34+273.15)) * AM34/DX34 * AL34) * DX34/(100*DL34) * (1000 - DU34)/1000</f>
        <v>0</v>
      </c>
      <c r="AJ34">
        <v>392.1512902734221</v>
      </c>
      <c r="AK34">
        <v>355.2536606060605</v>
      </c>
      <c r="AL34">
        <v>4.646309496874188</v>
      </c>
      <c r="AM34">
        <v>66.57056802044264</v>
      </c>
      <c r="AN34">
        <f>(AP34 - AO34 + DY34*1E3/(8.314*(EA34+273.15)) * AR34/DX34 * AQ34) * DX34/(100*DL34) * 1000/(1000 - AP34)</f>
        <v>0</v>
      </c>
      <c r="AO34">
        <v>27.06909504487551</v>
      </c>
      <c r="AP34">
        <v>27.8247824242424</v>
      </c>
      <c r="AQ34">
        <v>-0.0002202715691511316</v>
      </c>
      <c r="AR34">
        <v>77.99991193535263</v>
      </c>
      <c r="AS34">
        <v>0</v>
      </c>
      <c r="AT34">
        <v>0</v>
      </c>
      <c r="AU34">
        <f>IF(AS34*$H$13&gt;=AW34,1.0,(AW34/(AW34-AS34*$H$13)))</f>
        <v>0</v>
      </c>
      <c r="AV34">
        <f>(AU34-1)*100</f>
        <v>0</v>
      </c>
      <c r="AW34">
        <f>MAX(0,($B$13+$C$13*EF34)/(1+$D$13*EF34)*DY34/(EA34+273)*$E$13)</f>
        <v>0</v>
      </c>
      <c r="AX34" t="s">
        <v>429</v>
      </c>
      <c r="AY34" t="s">
        <v>429</v>
      </c>
      <c r="AZ34">
        <v>0</v>
      </c>
      <c r="BA34">
        <v>0</v>
      </c>
      <c r="BB34">
        <f>1-AZ34/BA34</f>
        <v>0</v>
      </c>
      <c r="BC34">
        <v>0</v>
      </c>
      <c r="BD34" t="s">
        <v>429</v>
      </c>
      <c r="BE34" t="s">
        <v>429</v>
      </c>
      <c r="BF34">
        <v>0</v>
      </c>
      <c r="BG34">
        <v>0</v>
      </c>
      <c r="BH34">
        <f>1-BF34/BG34</f>
        <v>0</v>
      </c>
      <c r="BI34">
        <v>0.5</v>
      </c>
      <c r="BJ34">
        <f>DI34</f>
        <v>0</v>
      </c>
      <c r="BK34">
        <f>L34</f>
        <v>0</v>
      </c>
      <c r="BL34">
        <f>BH34*BI34*BJ34</f>
        <v>0</v>
      </c>
      <c r="BM34">
        <f>(BK34-BC34)/BJ34</f>
        <v>0</v>
      </c>
      <c r="BN34">
        <f>(BA34-BG34)/BG34</f>
        <v>0</v>
      </c>
      <c r="BO34">
        <f>AZ34/(BB34+AZ34/BG34)</f>
        <v>0</v>
      </c>
      <c r="BP34" t="s">
        <v>429</v>
      </c>
      <c r="BQ34">
        <v>0</v>
      </c>
      <c r="BR34">
        <f>IF(BQ34&lt;&gt;0, BQ34, BO34)</f>
        <v>0</v>
      </c>
      <c r="BS34">
        <f>1-BR34/BG34</f>
        <v>0</v>
      </c>
      <c r="BT34">
        <f>(BG34-BF34)/(BG34-BR34)</f>
        <v>0</v>
      </c>
      <c r="BU34">
        <f>(BA34-BG34)/(BA34-BR34)</f>
        <v>0</v>
      </c>
      <c r="BV34">
        <f>(BG34-BF34)/(BG34-AZ34)</f>
        <v>0</v>
      </c>
      <c r="BW34">
        <f>(BA34-BG34)/(BA34-AZ34)</f>
        <v>0</v>
      </c>
      <c r="BX34">
        <f>(BT34*BR34/BF34)</f>
        <v>0</v>
      </c>
      <c r="BY34">
        <f>(1-BX34)</f>
        <v>0</v>
      </c>
      <c r="BZ34">
        <v>1254</v>
      </c>
      <c r="CA34">
        <v>290.0000000000001</v>
      </c>
      <c r="CB34">
        <v>1794.22</v>
      </c>
      <c r="CC34">
        <v>145</v>
      </c>
      <c r="CD34">
        <v>10489.1</v>
      </c>
      <c r="CE34">
        <v>1791.54</v>
      </c>
      <c r="CF34">
        <v>2.68</v>
      </c>
      <c r="CG34">
        <v>300.0000000000001</v>
      </c>
      <c r="CH34">
        <v>24</v>
      </c>
      <c r="CI34">
        <v>1830.069211033827</v>
      </c>
      <c r="CJ34">
        <v>2.659560471730547</v>
      </c>
      <c r="CK34">
        <v>-40.40927745103821</v>
      </c>
      <c r="CL34">
        <v>2.423317042066543</v>
      </c>
      <c r="CM34">
        <v>0.9085152786405289</v>
      </c>
      <c r="CN34">
        <v>-0.008400608898776423</v>
      </c>
      <c r="CO34">
        <v>289.9999999999999</v>
      </c>
      <c r="CP34">
        <v>1781.89</v>
      </c>
      <c r="CQ34">
        <v>685</v>
      </c>
      <c r="CR34">
        <v>10454.8</v>
      </c>
      <c r="CS34">
        <v>1791.42</v>
      </c>
      <c r="CT34">
        <v>-9.529999999999999</v>
      </c>
      <c r="DH34">
        <f>$B$11*EG34+$C$11*EH34+$F$11*ES34*(1-EV34)</f>
        <v>0</v>
      </c>
      <c r="DI34">
        <f>DH34*DJ34</f>
        <v>0</v>
      </c>
      <c r="DJ34">
        <f>($B$11*$D$9+$C$11*$D$9+$F$11*((FF34+EX34)/MAX(FF34+EX34+FG34, 0.1)*$I$9+FG34/MAX(FF34+EX34+FG34, 0.1)*$J$9))/($B$11+$C$11+$F$11)</f>
        <v>0</v>
      </c>
      <c r="DK34">
        <f>($B$11*$K$9+$C$11*$K$9+$F$11*((FF34+EX34)/MAX(FF34+EX34+FG34, 0.1)*$P$9+FG34/MAX(FF34+EX34+FG34, 0.1)*$Q$9))/($B$11+$C$11+$F$11)</f>
        <v>0</v>
      </c>
      <c r="DL34">
        <v>6</v>
      </c>
      <c r="DM34">
        <v>0.5</v>
      </c>
      <c r="DN34" t="s">
        <v>430</v>
      </c>
      <c r="DO34">
        <v>2</v>
      </c>
      <c r="DP34" t="b">
        <v>1</v>
      </c>
      <c r="DQ34">
        <v>1697742665.6</v>
      </c>
      <c r="DR34">
        <v>336.3115555555556</v>
      </c>
      <c r="DS34">
        <v>384.2751111111111</v>
      </c>
      <c r="DT34">
        <v>27.83085555555556</v>
      </c>
      <c r="DU34">
        <v>27.06548888888889</v>
      </c>
      <c r="DV34">
        <v>336.1694444444444</v>
      </c>
      <c r="DW34">
        <v>27.83085555555556</v>
      </c>
      <c r="DX34">
        <v>500.0614444444444</v>
      </c>
      <c r="DY34">
        <v>98.46944444444445</v>
      </c>
      <c r="DZ34">
        <v>0.1000634888888889</v>
      </c>
      <c r="EA34">
        <v>30.44354444444444</v>
      </c>
      <c r="EB34">
        <v>29.89043333333334</v>
      </c>
      <c r="EC34">
        <v>999.9000000000001</v>
      </c>
      <c r="ED34">
        <v>0</v>
      </c>
      <c r="EE34">
        <v>0</v>
      </c>
      <c r="EF34">
        <v>9991.805555555555</v>
      </c>
      <c r="EG34">
        <v>0</v>
      </c>
      <c r="EH34">
        <v>263.8945555555555</v>
      </c>
      <c r="EI34">
        <v>-47.96364444444444</v>
      </c>
      <c r="EJ34">
        <v>345.9393333333333</v>
      </c>
      <c r="EK34">
        <v>394.965</v>
      </c>
      <c r="EL34">
        <v>0.7653853333333333</v>
      </c>
      <c r="EM34">
        <v>384.2751111111111</v>
      </c>
      <c r="EN34">
        <v>27.06548888888889</v>
      </c>
      <c r="EO34">
        <v>2.740489999999999</v>
      </c>
      <c r="EP34">
        <v>2.665123333333334</v>
      </c>
      <c r="EQ34">
        <v>22.52992222222222</v>
      </c>
      <c r="ER34">
        <v>22.07164444444444</v>
      </c>
      <c r="ES34">
        <v>299.956888888889</v>
      </c>
      <c r="ET34">
        <v>0.8999486666666665</v>
      </c>
      <c r="EU34">
        <v>0.1000512777777778</v>
      </c>
      <c r="EV34">
        <v>0</v>
      </c>
      <c r="EW34">
        <v>946.296</v>
      </c>
      <c r="EX34">
        <v>4.99916</v>
      </c>
      <c r="EY34">
        <v>3474.003333333334</v>
      </c>
      <c r="EZ34">
        <v>2556.887777777778</v>
      </c>
      <c r="FA34">
        <v>36.687</v>
      </c>
      <c r="FB34">
        <v>40.062</v>
      </c>
      <c r="FC34">
        <v>38.125</v>
      </c>
      <c r="FD34">
        <v>39.868</v>
      </c>
      <c r="FE34">
        <v>39.125</v>
      </c>
      <c r="FF34">
        <v>265.4477777777778</v>
      </c>
      <c r="FG34">
        <v>29.51</v>
      </c>
      <c r="FH34">
        <v>0</v>
      </c>
      <c r="FI34">
        <v>1893.700000047684</v>
      </c>
      <c r="FJ34">
        <v>0</v>
      </c>
      <c r="FK34">
        <v>969.4234000000001</v>
      </c>
      <c r="FL34">
        <v>-305.8058456734072</v>
      </c>
      <c r="FM34">
        <v>-949.5553833133965</v>
      </c>
      <c r="FN34">
        <v>3546.8756</v>
      </c>
      <c r="FO34">
        <v>15</v>
      </c>
      <c r="FP34">
        <v>1697740793</v>
      </c>
      <c r="FQ34" t="s">
        <v>431</v>
      </c>
      <c r="FR34">
        <v>1697740793</v>
      </c>
      <c r="FS34">
        <v>0</v>
      </c>
      <c r="FT34">
        <v>7</v>
      </c>
      <c r="FU34">
        <v>-0.032</v>
      </c>
      <c r="FV34">
        <v>0</v>
      </c>
      <c r="FW34">
        <v>0.159</v>
      </c>
      <c r="FX34">
        <v>0</v>
      </c>
      <c r="FY34">
        <v>415</v>
      </c>
      <c r="FZ34">
        <v>0</v>
      </c>
      <c r="GA34">
        <v>0.37</v>
      </c>
      <c r="GB34">
        <v>0</v>
      </c>
      <c r="GC34">
        <v>-44.1713025</v>
      </c>
      <c r="GD34">
        <v>-30.36580300187619</v>
      </c>
      <c r="GE34">
        <v>2.923475185416108</v>
      </c>
      <c r="GF34">
        <v>0</v>
      </c>
      <c r="GG34">
        <v>986.2135294117647</v>
      </c>
      <c r="GH34">
        <v>-304.8894114977394</v>
      </c>
      <c r="GI34">
        <v>29.91523969015999</v>
      </c>
      <c r="GJ34">
        <v>0</v>
      </c>
      <c r="GK34">
        <v>0</v>
      </c>
      <c r="GL34">
        <v>2</v>
      </c>
      <c r="GM34" t="s">
        <v>432</v>
      </c>
      <c r="GN34">
        <v>3.12765</v>
      </c>
      <c r="GO34">
        <v>2.76344</v>
      </c>
      <c r="GP34">
        <v>0.08299520000000001</v>
      </c>
      <c r="GQ34">
        <v>0.0918258</v>
      </c>
      <c r="GR34">
        <v>0.129113</v>
      </c>
      <c r="GS34">
        <v>0.124951</v>
      </c>
      <c r="GT34">
        <v>27843.7</v>
      </c>
      <c r="GU34">
        <v>29338.7</v>
      </c>
      <c r="GV34">
        <v>30070.8</v>
      </c>
      <c r="GW34">
        <v>33176.3</v>
      </c>
      <c r="GX34">
        <v>37387.1</v>
      </c>
      <c r="GY34">
        <v>44494.5</v>
      </c>
      <c r="GZ34">
        <v>37067.3</v>
      </c>
      <c r="HA34">
        <v>44403.2</v>
      </c>
      <c r="HB34">
        <v>1.95177</v>
      </c>
      <c r="HC34">
        <v>1.98385</v>
      </c>
      <c r="HD34">
        <v>0.0420138</v>
      </c>
      <c r="HE34">
        <v>0</v>
      </c>
      <c r="HF34">
        <v>29.2042</v>
      </c>
      <c r="HG34">
        <v>999.9</v>
      </c>
      <c r="HH34">
        <v>62.6</v>
      </c>
      <c r="HI34">
        <v>33.7</v>
      </c>
      <c r="HJ34">
        <v>33.4014</v>
      </c>
      <c r="HK34">
        <v>61.7818</v>
      </c>
      <c r="HL34">
        <v>30.9175</v>
      </c>
      <c r="HM34">
        <v>1</v>
      </c>
      <c r="HN34">
        <v>0.272406</v>
      </c>
      <c r="HO34">
        <v>-0.656035</v>
      </c>
      <c r="HP34">
        <v>20.3157</v>
      </c>
      <c r="HQ34">
        <v>5.20082</v>
      </c>
      <c r="HR34">
        <v>11.8542</v>
      </c>
      <c r="HS34">
        <v>4.9826</v>
      </c>
      <c r="HT34">
        <v>3.2625</v>
      </c>
      <c r="HU34">
        <v>764.1</v>
      </c>
      <c r="HV34">
        <v>4038.9</v>
      </c>
      <c r="HW34">
        <v>6785.6</v>
      </c>
      <c r="HX34">
        <v>39.9</v>
      </c>
      <c r="HY34">
        <v>1.88339</v>
      </c>
      <c r="HZ34">
        <v>1.87943</v>
      </c>
      <c r="IA34">
        <v>1.88148</v>
      </c>
      <c r="IB34">
        <v>1.88</v>
      </c>
      <c r="IC34">
        <v>1.8782</v>
      </c>
      <c r="ID34">
        <v>1.87782</v>
      </c>
      <c r="IE34">
        <v>1.87964</v>
      </c>
      <c r="IF34">
        <v>1.87628</v>
      </c>
      <c r="IG34">
        <v>0</v>
      </c>
      <c r="IH34">
        <v>0</v>
      </c>
      <c r="II34">
        <v>0</v>
      </c>
      <c r="IJ34">
        <v>0</v>
      </c>
      <c r="IK34" t="s">
        <v>433</v>
      </c>
      <c r="IL34" t="s">
        <v>434</v>
      </c>
      <c r="IM34" t="s">
        <v>435</v>
      </c>
      <c r="IN34" t="s">
        <v>435</v>
      </c>
      <c r="IO34" t="s">
        <v>435</v>
      </c>
      <c r="IP34" t="s">
        <v>435</v>
      </c>
      <c r="IQ34">
        <v>0</v>
      </c>
      <c r="IR34">
        <v>100</v>
      </c>
      <c r="IS34">
        <v>100</v>
      </c>
      <c r="IT34">
        <v>0.152</v>
      </c>
      <c r="IU34">
        <v>0</v>
      </c>
      <c r="IV34">
        <v>-0.1957176418348122</v>
      </c>
      <c r="IW34">
        <v>0.001085284750954129</v>
      </c>
      <c r="IX34">
        <v>-2.12959365371586E-07</v>
      </c>
      <c r="IY34">
        <v>-7.809812456259381E-11</v>
      </c>
      <c r="IZ34">
        <v>0</v>
      </c>
      <c r="JA34">
        <v>0</v>
      </c>
      <c r="JB34">
        <v>0</v>
      </c>
      <c r="JC34">
        <v>0</v>
      </c>
      <c r="JD34">
        <v>18</v>
      </c>
      <c r="JE34">
        <v>2008</v>
      </c>
      <c r="JF34">
        <v>-1</v>
      </c>
      <c r="JG34">
        <v>-1</v>
      </c>
      <c r="JH34">
        <v>31.3</v>
      </c>
      <c r="JI34">
        <v>28295711.1</v>
      </c>
      <c r="JJ34">
        <v>1.05591</v>
      </c>
      <c r="JK34">
        <v>2.62329</v>
      </c>
      <c r="JL34">
        <v>1.54541</v>
      </c>
      <c r="JM34">
        <v>2.33398</v>
      </c>
      <c r="JN34">
        <v>1.5918</v>
      </c>
      <c r="JO34">
        <v>2.33276</v>
      </c>
      <c r="JP34">
        <v>38.9198</v>
      </c>
      <c r="JQ34">
        <v>15.3053</v>
      </c>
      <c r="JR34">
        <v>18</v>
      </c>
      <c r="JS34">
        <v>508.051</v>
      </c>
      <c r="JT34">
        <v>498.715</v>
      </c>
      <c r="JU34">
        <v>30.4389</v>
      </c>
      <c r="JV34">
        <v>30.9689</v>
      </c>
      <c r="JW34">
        <v>29.9991</v>
      </c>
      <c r="JX34">
        <v>30.9641</v>
      </c>
      <c r="JY34">
        <v>30.8835</v>
      </c>
      <c r="JZ34">
        <v>21.2464</v>
      </c>
      <c r="KA34">
        <v>28.4519</v>
      </c>
      <c r="KB34">
        <v>61.4092</v>
      </c>
      <c r="KC34">
        <v>30.4935</v>
      </c>
      <c r="KD34">
        <v>431.541</v>
      </c>
      <c r="KE34">
        <v>26.9833</v>
      </c>
      <c r="KF34">
        <v>101.275</v>
      </c>
      <c r="KG34">
        <v>100.784</v>
      </c>
    </row>
    <row r="35" spans="1:293">
      <c r="A35">
        <v>19</v>
      </c>
      <c r="B35">
        <v>1697742673.1</v>
      </c>
      <c r="C35">
        <v>90</v>
      </c>
      <c r="D35" t="s">
        <v>471</v>
      </c>
      <c r="E35" t="s">
        <v>472</v>
      </c>
      <c r="F35">
        <v>5</v>
      </c>
      <c r="G35" t="s">
        <v>427</v>
      </c>
      <c r="H35" t="s">
        <v>428</v>
      </c>
      <c r="I35">
        <v>1697742670.3</v>
      </c>
      <c r="J35">
        <f>(K35)/1000</f>
        <v>0</v>
      </c>
      <c r="K35">
        <f>IF(DP35, AN35, AH35)</f>
        <v>0</v>
      </c>
      <c r="L35">
        <f>IF(DP35, AI35, AG35)</f>
        <v>0</v>
      </c>
      <c r="M35">
        <f>DR35 - IF(AU35&gt;1, L35*DL35*100.0/(AW35*EF35), 0)</f>
        <v>0</v>
      </c>
      <c r="N35">
        <f>((T35-J35/2)*M35-L35)/(T35+J35/2)</f>
        <v>0</v>
      </c>
      <c r="O35">
        <f>N35*(DY35+DZ35)/1000.0</f>
        <v>0</v>
      </c>
      <c r="P35">
        <f>(DR35 - IF(AU35&gt;1, L35*DL35*100.0/(AW35*EF35), 0))*(DY35+DZ35)/1000.0</f>
        <v>0</v>
      </c>
      <c r="Q35">
        <f>2.0/((1/S35-1/R35)+SIGN(S35)*SQRT((1/S35-1/R35)*(1/S35-1/R35) + 4*DM35/((DM35+1)*(DM35+1))*(2*1/S35*1/R35-1/R35*1/R35)))</f>
        <v>0</v>
      </c>
      <c r="R35">
        <f>IF(LEFT(DN35,1)&lt;&gt;"0",IF(LEFT(DN35,1)="1",3.0,DO35),$D$5+$E$5*(EF35*DY35/($K$5*1000))+$F$5*(EF35*DY35/($K$5*1000))*MAX(MIN(DL35,$J$5),$I$5)*MAX(MIN(DL35,$J$5),$I$5)+$G$5*MAX(MIN(DL35,$J$5),$I$5)*(EF35*DY35/($K$5*1000))+$H$5*(EF35*DY35/($K$5*1000))*(EF35*DY35/($K$5*1000)))</f>
        <v>0</v>
      </c>
      <c r="S35">
        <f>J35*(1000-(1000*0.61365*exp(17.502*W35/(240.97+W35))/(DY35+DZ35)+DT35)/2)/(1000*0.61365*exp(17.502*W35/(240.97+W35))/(DY35+DZ35)-DT35)</f>
        <v>0</v>
      </c>
      <c r="T35">
        <f>1/((DM35+1)/(Q35/1.6)+1/(R35/1.37)) + DM35/((DM35+1)/(Q35/1.6) + DM35/(R35/1.37))</f>
        <v>0</v>
      </c>
      <c r="U35">
        <f>(DH35*DK35)</f>
        <v>0</v>
      </c>
      <c r="V35">
        <f>(EA35+(U35+2*0.95*5.67E-8*(((EA35+$B$7)+273)^4-(EA35+273)^4)-44100*J35)/(1.84*29.3*R35+8*0.95*5.67E-8*(EA35+273)^3))</f>
        <v>0</v>
      </c>
      <c r="W35">
        <f>($C$7*EB35+$D$7*EC35+$E$7*V35)</f>
        <v>0</v>
      </c>
      <c r="X35">
        <f>0.61365*exp(17.502*W35/(240.97+W35))</f>
        <v>0</v>
      </c>
      <c r="Y35">
        <f>(Z35/AA35*100)</f>
        <v>0</v>
      </c>
      <c r="Z35">
        <f>DT35*(DY35+DZ35)/1000</f>
        <v>0</v>
      </c>
      <c r="AA35">
        <f>0.61365*exp(17.502*EA35/(240.97+EA35))</f>
        <v>0</v>
      </c>
      <c r="AB35">
        <f>(X35-DT35*(DY35+DZ35)/1000)</f>
        <v>0</v>
      </c>
      <c r="AC35">
        <f>(-J35*44100)</f>
        <v>0</v>
      </c>
      <c r="AD35">
        <f>2*29.3*R35*0.92*(EA35-W35)</f>
        <v>0</v>
      </c>
      <c r="AE35">
        <f>2*0.95*5.67E-8*(((EA35+$B$7)+273)^4-(W35+273)^4)</f>
        <v>0</v>
      </c>
      <c r="AF35">
        <f>U35+AE35+AC35+AD35</f>
        <v>0</v>
      </c>
      <c r="AG35">
        <f>DX35*AU35*(DS35-DR35*(1000-AU35*DU35)/(1000-AU35*DT35))/(100*DL35)</f>
        <v>0</v>
      </c>
      <c r="AH35">
        <f>1000*DX35*AU35*(DT35-DU35)/(100*DL35*(1000-AU35*DT35))</f>
        <v>0</v>
      </c>
      <c r="AI35">
        <f>(AJ35 - AK35 - DY35*1E3/(8.314*(EA35+273.15)) * AM35/DX35 * AL35) * DX35/(100*DL35) * (1000 - DU35)/1000</f>
        <v>0</v>
      </c>
      <c r="AJ35">
        <v>418.0015258000381</v>
      </c>
      <c r="AK35">
        <v>379.1058242424242</v>
      </c>
      <c r="AL35">
        <v>4.787083140381352</v>
      </c>
      <c r="AM35">
        <v>66.57056802044264</v>
      </c>
      <c r="AN35">
        <f>(AP35 - AO35 + DY35*1E3/(8.314*(EA35+273.15)) * AR35/DX35 * AQ35) * DX35/(100*DL35) * 1000/(1000 - AP35)</f>
        <v>0</v>
      </c>
      <c r="AO35">
        <v>27.03733338950214</v>
      </c>
      <c r="AP35">
        <v>27.81627636363636</v>
      </c>
      <c r="AQ35">
        <v>-0.0001111219327617994</v>
      </c>
      <c r="AR35">
        <v>77.99991193535263</v>
      </c>
      <c r="AS35">
        <v>0</v>
      </c>
      <c r="AT35">
        <v>0</v>
      </c>
      <c r="AU35">
        <f>IF(AS35*$H$13&gt;=AW35,1.0,(AW35/(AW35-AS35*$H$13)))</f>
        <v>0</v>
      </c>
      <c r="AV35">
        <f>(AU35-1)*100</f>
        <v>0</v>
      </c>
      <c r="AW35">
        <f>MAX(0,($B$13+$C$13*EF35)/(1+$D$13*EF35)*DY35/(EA35+273)*$E$13)</f>
        <v>0</v>
      </c>
      <c r="AX35" t="s">
        <v>429</v>
      </c>
      <c r="AY35" t="s">
        <v>429</v>
      </c>
      <c r="AZ35">
        <v>0</v>
      </c>
      <c r="BA35">
        <v>0</v>
      </c>
      <c r="BB35">
        <f>1-AZ35/BA35</f>
        <v>0</v>
      </c>
      <c r="BC35">
        <v>0</v>
      </c>
      <c r="BD35" t="s">
        <v>429</v>
      </c>
      <c r="BE35" t="s">
        <v>429</v>
      </c>
      <c r="BF35">
        <v>0</v>
      </c>
      <c r="BG35">
        <v>0</v>
      </c>
      <c r="BH35">
        <f>1-BF35/BG35</f>
        <v>0</v>
      </c>
      <c r="BI35">
        <v>0.5</v>
      </c>
      <c r="BJ35">
        <f>DI35</f>
        <v>0</v>
      </c>
      <c r="BK35">
        <f>L35</f>
        <v>0</v>
      </c>
      <c r="BL35">
        <f>BH35*BI35*BJ35</f>
        <v>0</v>
      </c>
      <c r="BM35">
        <f>(BK35-BC35)/BJ35</f>
        <v>0</v>
      </c>
      <c r="BN35">
        <f>(BA35-BG35)/BG35</f>
        <v>0</v>
      </c>
      <c r="BO35">
        <f>AZ35/(BB35+AZ35/BG35)</f>
        <v>0</v>
      </c>
      <c r="BP35" t="s">
        <v>429</v>
      </c>
      <c r="BQ35">
        <v>0</v>
      </c>
      <c r="BR35">
        <f>IF(BQ35&lt;&gt;0, BQ35, BO35)</f>
        <v>0</v>
      </c>
      <c r="BS35">
        <f>1-BR35/BG35</f>
        <v>0</v>
      </c>
      <c r="BT35">
        <f>(BG35-BF35)/(BG35-BR35)</f>
        <v>0</v>
      </c>
      <c r="BU35">
        <f>(BA35-BG35)/(BA35-BR35)</f>
        <v>0</v>
      </c>
      <c r="BV35">
        <f>(BG35-BF35)/(BG35-AZ35)</f>
        <v>0</v>
      </c>
      <c r="BW35">
        <f>(BA35-BG35)/(BA35-AZ35)</f>
        <v>0</v>
      </c>
      <c r="BX35">
        <f>(BT35*BR35/BF35)</f>
        <v>0</v>
      </c>
      <c r="BY35">
        <f>(1-BX35)</f>
        <v>0</v>
      </c>
      <c r="BZ35">
        <v>1254</v>
      </c>
      <c r="CA35">
        <v>290.0000000000001</v>
      </c>
      <c r="CB35">
        <v>1794.22</v>
      </c>
      <c r="CC35">
        <v>145</v>
      </c>
      <c r="CD35">
        <v>10489.1</v>
      </c>
      <c r="CE35">
        <v>1791.54</v>
      </c>
      <c r="CF35">
        <v>2.68</v>
      </c>
      <c r="CG35">
        <v>300.0000000000001</v>
      </c>
      <c r="CH35">
        <v>24</v>
      </c>
      <c r="CI35">
        <v>1830.069211033827</v>
      </c>
      <c r="CJ35">
        <v>2.659560471730547</v>
      </c>
      <c r="CK35">
        <v>-40.40927745103821</v>
      </c>
      <c r="CL35">
        <v>2.423317042066543</v>
      </c>
      <c r="CM35">
        <v>0.9085152786405289</v>
      </c>
      <c r="CN35">
        <v>-0.008400608898776423</v>
      </c>
      <c r="CO35">
        <v>289.9999999999999</v>
      </c>
      <c r="CP35">
        <v>1781.89</v>
      </c>
      <c r="CQ35">
        <v>685</v>
      </c>
      <c r="CR35">
        <v>10454.8</v>
      </c>
      <c r="CS35">
        <v>1791.42</v>
      </c>
      <c r="CT35">
        <v>-9.529999999999999</v>
      </c>
      <c r="DH35">
        <f>$B$11*EG35+$C$11*EH35+$F$11*ES35*(1-EV35)</f>
        <v>0</v>
      </c>
      <c r="DI35">
        <f>DH35*DJ35</f>
        <v>0</v>
      </c>
      <c r="DJ35">
        <f>($B$11*$D$9+$C$11*$D$9+$F$11*((FF35+EX35)/MAX(FF35+EX35+FG35, 0.1)*$I$9+FG35/MAX(FF35+EX35+FG35, 0.1)*$J$9))/($B$11+$C$11+$F$11)</f>
        <v>0</v>
      </c>
      <c r="DK35">
        <f>($B$11*$K$9+$C$11*$K$9+$F$11*((FF35+EX35)/MAX(FF35+EX35+FG35, 0.1)*$P$9+FG35/MAX(FF35+EX35+FG35, 0.1)*$Q$9))/($B$11+$C$11+$F$11)</f>
        <v>0</v>
      </c>
      <c r="DL35">
        <v>6</v>
      </c>
      <c r="DM35">
        <v>0.5</v>
      </c>
      <c r="DN35" t="s">
        <v>430</v>
      </c>
      <c r="DO35">
        <v>2</v>
      </c>
      <c r="DP35" t="b">
        <v>1</v>
      </c>
      <c r="DQ35">
        <v>1697742670.3</v>
      </c>
      <c r="DR35">
        <v>357.8508</v>
      </c>
      <c r="DS35">
        <v>407.8699</v>
      </c>
      <c r="DT35">
        <v>27.81889</v>
      </c>
      <c r="DU35">
        <v>27.03647</v>
      </c>
      <c r="DV35">
        <v>357.6889</v>
      </c>
      <c r="DW35">
        <v>27.81889</v>
      </c>
      <c r="DX35">
        <v>500.0228</v>
      </c>
      <c r="DY35">
        <v>98.46960999999999</v>
      </c>
      <c r="DZ35">
        <v>0.10003792</v>
      </c>
      <c r="EA35">
        <v>30.44815</v>
      </c>
      <c r="EB35">
        <v>29.88823</v>
      </c>
      <c r="EC35">
        <v>999.9</v>
      </c>
      <c r="ED35">
        <v>0</v>
      </c>
      <c r="EE35">
        <v>0</v>
      </c>
      <c r="EF35">
        <v>10008.87</v>
      </c>
      <c r="EG35">
        <v>0</v>
      </c>
      <c r="EH35">
        <v>261.6934</v>
      </c>
      <c r="EI35">
        <v>-50.01916</v>
      </c>
      <c r="EJ35">
        <v>368.0906</v>
      </c>
      <c r="EK35">
        <v>419.2036</v>
      </c>
      <c r="EL35">
        <v>0.7824392999999999</v>
      </c>
      <c r="EM35">
        <v>407.8699</v>
      </c>
      <c r="EN35">
        <v>27.03647</v>
      </c>
      <c r="EO35">
        <v>2.739316</v>
      </c>
      <c r="EP35">
        <v>2.662269</v>
      </c>
      <c r="EQ35">
        <v>22.52288</v>
      </c>
      <c r="ER35">
        <v>22.05407</v>
      </c>
      <c r="ES35">
        <v>299.9909000000001</v>
      </c>
      <c r="ET35">
        <v>0.8999558999999999</v>
      </c>
      <c r="EU35">
        <v>0.10004402</v>
      </c>
      <c r="EV35">
        <v>0</v>
      </c>
      <c r="EW35">
        <v>922.7241999999999</v>
      </c>
      <c r="EX35">
        <v>4.999160000000001</v>
      </c>
      <c r="EY35">
        <v>3405.205</v>
      </c>
      <c r="EZ35">
        <v>2557.183</v>
      </c>
      <c r="FA35">
        <v>36.6374</v>
      </c>
      <c r="FB35">
        <v>40.0186</v>
      </c>
      <c r="FC35">
        <v>38.125</v>
      </c>
      <c r="FD35">
        <v>39.8246</v>
      </c>
      <c r="FE35">
        <v>39.125</v>
      </c>
      <c r="FF35">
        <v>265.4789999999999</v>
      </c>
      <c r="FG35">
        <v>29.511</v>
      </c>
      <c r="FH35">
        <v>0</v>
      </c>
      <c r="FI35">
        <v>1898.5</v>
      </c>
      <c r="FJ35">
        <v>0</v>
      </c>
      <c r="FK35">
        <v>945.0232</v>
      </c>
      <c r="FL35">
        <v>-305.6889235390123</v>
      </c>
      <c r="FM35">
        <v>-932.882309172038</v>
      </c>
      <c r="FN35">
        <v>3472.572</v>
      </c>
      <c r="FO35">
        <v>15</v>
      </c>
      <c r="FP35">
        <v>1697740793</v>
      </c>
      <c r="FQ35" t="s">
        <v>431</v>
      </c>
      <c r="FR35">
        <v>1697740793</v>
      </c>
      <c r="FS35">
        <v>0</v>
      </c>
      <c r="FT35">
        <v>7</v>
      </c>
      <c r="FU35">
        <v>-0.032</v>
      </c>
      <c r="FV35">
        <v>0</v>
      </c>
      <c r="FW35">
        <v>0.159</v>
      </c>
      <c r="FX35">
        <v>0</v>
      </c>
      <c r="FY35">
        <v>415</v>
      </c>
      <c r="FZ35">
        <v>0</v>
      </c>
      <c r="GA35">
        <v>0.37</v>
      </c>
      <c r="GB35">
        <v>0</v>
      </c>
      <c r="GC35">
        <v>-46.1359425</v>
      </c>
      <c r="GD35">
        <v>-29.02737748592871</v>
      </c>
      <c r="GE35">
        <v>2.796743130400743</v>
      </c>
      <c r="GF35">
        <v>0</v>
      </c>
      <c r="GG35">
        <v>964.8361764705885</v>
      </c>
      <c r="GH35">
        <v>-304.7803209774794</v>
      </c>
      <c r="GI35">
        <v>29.90451543070593</v>
      </c>
      <c r="GJ35">
        <v>0</v>
      </c>
      <c r="GK35">
        <v>0</v>
      </c>
      <c r="GL35">
        <v>2</v>
      </c>
      <c r="GM35" t="s">
        <v>432</v>
      </c>
      <c r="GN35">
        <v>3.12776</v>
      </c>
      <c r="GO35">
        <v>2.76369</v>
      </c>
      <c r="GP35">
        <v>0.0873356</v>
      </c>
      <c r="GQ35">
        <v>0.09621499999999999</v>
      </c>
      <c r="GR35">
        <v>0.129088</v>
      </c>
      <c r="GS35">
        <v>0.124861</v>
      </c>
      <c r="GT35">
        <v>27712.8</v>
      </c>
      <c r="GU35">
        <v>29197.7</v>
      </c>
      <c r="GV35">
        <v>30071.7</v>
      </c>
      <c r="GW35">
        <v>33177.2</v>
      </c>
      <c r="GX35">
        <v>37389.4</v>
      </c>
      <c r="GY35">
        <v>44500.7</v>
      </c>
      <c r="GZ35">
        <v>37068.2</v>
      </c>
      <c r="HA35">
        <v>44404.4</v>
      </c>
      <c r="HB35">
        <v>1.95198</v>
      </c>
      <c r="HC35">
        <v>1.98398</v>
      </c>
      <c r="HD35">
        <v>0.043299</v>
      </c>
      <c r="HE35">
        <v>0</v>
      </c>
      <c r="HF35">
        <v>29.1816</v>
      </c>
      <c r="HG35">
        <v>999.9</v>
      </c>
      <c r="HH35">
        <v>62.6</v>
      </c>
      <c r="HI35">
        <v>33.7</v>
      </c>
      <c r="HJ35">
        <v>33.4038</v>
      </c>
      <c r="HK35">
        <v>61.9118</v>
      </c>
      <c r="HL35">
        <v>30.8373</v>
      </c>
      <c r="HM35">
        <v>1</v>
      </c>
      <c r="HN35">
        <v>0.271258</v>
      </c>
      <c r="HO35">
        <v>-0.729145</v>
      </c>
      <c r="HP35">
        <v>20.3154</v>
      </c>
      <c r="HQ35">
        <v>5.20037</v>
      </c>
      <c r="HR35">
        <v>11.8542</v>
      </c>
      <c r="HS35">
        <v>4.98245</v>
      </c>
      <c r="HT35">
        <v>3.26248</v>
      </c>
      <c r="HU35">
        <v>764.4</v>
      </c>
      <c r="HV35">
        <v>4040.7</v>
      </c>
      <c r="HW35">
        <v>6790.6</v>
      </c>
      <c r="HX35">
        <v>39.9</v>
      </c>
      <c r="HY35">
        <v>1.88339</v>
      </c>
      <c r="HZ35">
        <v>1.87943</v>
      </c>
      <c r="IA35">
        <v>1.88151</v>
      </c>
      <c r="IB35">
        <v>1.88002</v>
      </c>
      <c r="IC35">
        <v>1.8782</v>
      </c>
      <c r="ID35">
        <v>1.87783</v>
      </c>
      <c r="IE35">
        <v>1.87962</v>
      </c>
      <c r="IF35">
        <v>1.8763</v>
      </c>
      <c r="IG35">
        <v>0</v>
      </c>
      <c r="IH35">
        <v>0</v>
      </c>
      <c r="II35">
        <v>0</v>
      </c>
      <c r="IJ35">
        <v>0</v>
      </c>
      <c r="IK35" t="s">
        <v>433</v>
      </c>
      <c r="IL35" t="s">
        <v>434</v>
      </c>
      <c r="IM35" t="s">
        <v>435</v>
      </c>
      <c r="IN35" t="s">
        <v>435</v>
      </c>
      <c r="IO35" t="s">
        <v>435</v>
      </c>
      <c r="IP35" t="s">
        <v>435</v>
      </c>
      <c r="IQ35">
        <v>0</v>
      </c>
      <c r="IR35">
        <v>100</v>
      </c>
      <c r="IS35">
        <v>100</v>
      </c>
      <c r="IT35">
        <v>0.174</v>
      </c>
      <c r="IU35">
        <v>0</v>
      </c>
      <c r="IV35">
        <v>-0.1957176418348122</v>
      </c>
      <c r="IW35">
        <v>0.001085284750954129</v>
      </c>
      <c r="IX35">
        <v>-2.12959365371586E-07</v>
      </c>
      <c r="IY35">
        <v>-7.809812456259381E-11</v>
      </c>
      <c r="IZ35">
        <v>0</v>
      </c>
      <c r="JA35">
        <v>0</v>
      </c>
      <c r="JB35">
        <v>0</v>
      </c>
      <c r="JC35">
        <v>0</v>
      </c>
      <c r="JD35">
        <v>18</v>
      </c>
      <c r="JE35">
        <v>2008</v>
      </c>
      <c r="JF35">
        <v>-1</v>
      </c>
      <c r="JG35">
        <v>-1</v>
      </c>
      <c r="JH35">
        <v>31.3</v>
      </c>
      <c r="JI35">
        <v>28295711.2</v>
      </c>
      <c r="JJ35">
        <v>1.10474</v>
      </c>
      <c r="JK35">
        <v>2.62329</v>
      </c>
      <c r="JL35">
        <v>1.54541</v>
      </c>
      <c r="JM35">
        <v>2.33398</v>
      </c>
      <c r="JN35">
        <v>1.5918</v>
      </c>
      <c r="JO35">
        <v>2.3291</v>
      </c>
      <c r="JP35">
        <v>38.9198</v>
      </c>
      <c r="JQ35">
        <v>15.3141</v>
      </c>
      <c r="JR35">
        <v>18</v>
      </c>
      <c r="JS35">
        <v>508.105</v>
      </c>
      <c r="JT35">
        <v>498.721</v>
      </c>
      <c r="JU35">
        <v>30.5142</v>
      </c>
      <c r="JV35">
        <v>30.9556</v>
      </c>
      <c r="JW35">
        <v>29.999</v>
      </c>
      <c r="JX35">
        <v>30.9549</v>
      </c>
      <c r="JY35">
        <v>30.8741</v>
      </c>
      <c r="JZ35">
        <v>22.1956</v>
      </c>
      <c r="KA35">
        <v>28.4519</v>
      </c>
      <c r="KB35">
        <v>61.4092</v>
      </c>
      <c r="KC35">
        <v>30.571</v>
      </c>
      <c r="KD35">
        <v>451.575</v>
      </c>
      <c r="KE35">
        <v>26.9649</v>
      </c>
      <c r="KF35">
        <v>101.278</v>
      </c>
      <c r="KG35">
        <v>100.787</v>
      </c>
    </row>
    <row r="36" spans="1:293">
      <c r="A36">
        <v>20</v>
      </c>
      <c r="B36">
        <v>1697742678.1</v>
      </c>
      <c r="C36">
        <v>95</v>
      </c>
      <c r="D36" t="s">
        <v>473</v>
      </c>
      <c r="E36" t="s">
        <v>474</v>
      </c>
      <c r="F36">
        <v>5</v>
      </c>
      <c r="G36" t="s">
        <v>427</v>
      </c>
      <c r="H36" t="s">
        <v>428</v>
      </c>
      <c r="I36">
        <v>1697742675.6</v>
      </c>
      <c r="J36">
        <f>(K36)/1000</f>
        <v>0</v>
      </c>
      <c r="K36">
        <f>IF(DP36, AN36, AH36)</f>
        <v>0</v>
      </c>
      <c r="L36">
        <f>IF(DP36, AI36, AG36)</f>
        <v>0</v>
      </c>
      <c r="M36">
        <f>DR36 - IF(AU36&gt;1, L36*DL36*100.0/(AW36*EF36), 0)</f>
        <v>0</v>
      </c>
      <c r="N36">
        <f>((T36-J36/2)*M36-L36)/(T36+J36/2)</f>
        <v>0</v>
      </c>
      <c r="O36">
        <f>N36*(DY36+DZ36)/1000.0</f>
        <v>0</v>
      </c>
      <c r="P36">
        <f>(DR36 - IF(AU36&gt;1, L36*DL36*100.0/(AW36*EF36), 0))*(DY36+DZ36)/1000.0</f>
        <v>0</v>
      </c>
      <c r="Q36">
        <f>2.0/((1/S36-1/R36)+SIGN(S36)*SQRT((1/S36-1/R36)*(1/S36-1/R36) + 4*DM36/((DM36+1)*(DM36+1))*(2*1/S36*1/R36-1/R36*1/R36)))</f>
        <v>0</v>
      </c>
      <c r="R36">
        <f>IF(LEFT(DN36,1)&lt;&gt;"0",IF(LEFT(DN36,1)="1",3.0,DO36),$D$5+$E$5*(EF36*DY36/($K$5*1000))+$F$5*(EF36*DY36/($K$5*1000))*MAX(MIN(DL36,$J$5),$I$5)*MAX(MIN(DL36,$J$5),$I$5)+$G$5*MAX(MIN(DL36,$J$5),$I$5)*(EF36*DY36/($K$5*1000))+$H$5*(EF36*DY36/($K$5*1000))*(EF36*DY36/($K$5*1000)))</f>
        <v>0</v>
      </c>
      <c r="S36">
        <f>J36*(1000-(1000*0.61365*exp(17.502*W36/(240.97+W36))/(DY36+DZ36)+DT36)/2)/(1000*0.61365*exp(17.502*W36/(240.97+W36))/(DY36+DZ36)-DT36)</f>
        <v>0</v>
      </c>
      <c r="T36">
        <f>1/((DM36+1)/(Q36/1.6)+1/(R36/1.37)) + DM36/((DM36+1)/(Q36/1.6) + DM36/(R36/1.37))</f>
        <v>0</v>
      </c>
      <c r="U36">
        <f>(DH36*DK36)</f>
        <v>0</v>
      </c>
      <c r="V36">
        <f>(EA36+(U36+2*0.95*5.67E-8*(((EA36+$B$7)+273)^4-(EA36+273)^4)-44100*J36)/(1.84*29.3*R36+8*0.95*5.67E-8*(EA36+273)^3))</f>
        <v>0</v>
      </c>
      <c r="W36">
        <f>($C$7*EB36+$D$7*EC36+$E$7*V36)</f>
        <v>0</v>
      </c>
      <c r="X36">
        <f>0.61365*exp(17.502*W36/(240.97+W36))</f>
        <v>0</v>
      </c>
      <c r="Y36">
        <f>(Z36/AA36*100)</f>
        <v>0</v>
      </c>
      <c r="Z36">
        <f>DT36*(DY36+DZ36)/1000</f>
        <v>0</v>
      </c>
      <c r="AA36">
        <f>0.61365*exp(17.502*EA36/(240.97+EA36))</f>
        <v>0</v>
      </c>
      <c r="AB36">
        <f>(X36-DT36*(DY36+DZ36)/1000)</f>
        <v>0</v>
      </c>
      <c r="AC36">
        <f>(-J36*44100)</f>
        <v>0</v>
      </c>
      <c r="AD36">
        <f>2*29.3*R36*0.92*(EA36-W36)</f>
        <v>0</v>
      </c>
      <c r="AE36">
        <f>2*0.95*5.67E-8*(((EA36+$B$7)+273)^4-(W36+273)^4)</f>
        <v>0</v>
      </c>
      <c r="AF36">
        <f>U36+AE36+AC36+AD36</f>
        <v>0</v>
      </c>
      <c r="AG36">
        <f>DX36*AU36*(DS36-DR36*(1000-AU36*DU36)/(1000-AU36*DT36))/(100*DL36)</f>
        <v>0</v>
      </c>
      <c r="AH36">
        <f>1000*DX36*AU36*(DT36-DU36)/(100*DL36*(1000-AU36*DT36))</f>
        <v>0</v>
      </c>
      <c r="AI36">
        <f>(AJ36 - AK36 - DY36*1E3/(8.314*(EA36+273.15)) * AM36/DX36 * AL36) * DX36/(100*DL36) * (1000 - DU36)/1000</f>
        <v>0</v>
      </c>
      <c r="AJ36">
        <v>443.5769089852828</v>
      </c>
      <c r="AK36">
        <v>403.163121212121</v>
      </c>
      <c r="AL36">
        <v>4.811959573277784</v>
      </c>
      <c r="AM36">
        <v>66.57056802044264</v>
      </c>
      <c r="AN36">
        <f>(AP36 - AO36 + DY36*1E3/(8.314*(EA36+273.15)) * AR36/DX36 * AQ36) * DX36/(100*DL36) * 1000/(1000 - AP36)</f>
        <v>0</v>
      </c>
      <c r="AO36">
        <v>27.01646081030466</v>
      </c>
      <c r="AP36">
        <v>27.80999757575758</v>
      </c>
      <c r="AQ36">
        <v>-8.538746717475377E-05</v>
      </c>
      <c r="AR36">
        <v>77.99991193535263</v>
      </c>
      <c r="AS36">
        <v>0</v>
      </c>
      <c r="AT36">
        <v>0</v>
      </c>
      <c r="AU36">
        <f>IF(AS36*$H$13&gt;=AW36,1.0,(AW36/(AW36-AS36*$H$13)))</f>
        <v>0</v>
      </c>
      <c r="AV36">
        <f>(AU36-1)*100</f>
        <v>0</v>
      </c>
      <c r="AW36">
        <f>MAX(0,($B$13+$C$13*EF36)/(1+$D$13*EF36)*DY36/(EA36+273)*$E$13)</f>
        <v>0</v>
      </c>
      <c r="AX36" t="s">
        <v>429</v>
      </c>
      <c r="AY36" t="s">
        <v>429</v>
      </c>
      <c r="AZ36">
        <v>0</v>
      </c>
      <c r="BA36">
        <v>0</v>
      </c>
      <c r="BB36">
        <f>1-AZ36/BA36</f>
        <v>0</v>
      </c>
      <c r="BC36">
        <v>0</v>
      </c>
      <c r="BD36" t="s">
        <v>429</v>
      </c>
      <c r="BE36" t="s">
        <v>429</v>
      </c>
      <c r="BF36">
        <v>0</v>
      </c>
      <c r="BG36">
        <v>0</v>
      </c>
      <c r="BH36">
        <f>1-BF36/BG36</f>
        <v>0</v>
      </c>
      <c r="BI36">
        <v>0.5</v>
      </c>
      <c r="BJ36">
        <f>DI36</f>
        <v>0</v>
      </c>
      <c r="BK36">
        <f>L36</f>
        <v>0</v>
      </c>
      <c r="BL36">
        <f>BH36*BI36*BJ36</f>
        <v>0</v>
      </c>
      <c r="BM36">
        <f>(BK36-BC36)/BJ36</f>
        <v>0</v>
      </c>
      <c r="BN36">
        <f>(BA36-BG36)/BG36</f>
        <v>0</v>
      </c>
      <c r="BO36">
        <f>AZ36/(BB36+AZ36/BG36)</f>
        <v>0</v>
      </c>
      <c r="BP36" t="s">
        <v>429</v>
      </c>
      <c r="BQ36">
        <v>0</v>
      </c>
      <c r="BR36">
        <f>IF(BQ36&lt;&gt;0, BQ36, BO36)</f>
        <v>0</v>
      </c>
      <c r="BS36">
        <f>1-BR36/BG36</f>
        <v>0</v>
      </c>
      <c r="BT36">
        <f>(BG36-BF36)/(BG36-BR36)</f>
        <v>0</v>
      </c>
      <c r="BU36">
        <f>(BA36-BG36)/(BA36-BR36)</f>
        <v>0</v>
      </c>
      <c r="BV36">
        <f>(BG36-BF36)/(BG36-AZ36)</f>
        <v>0</v>
      </c>
      <c r="BW36">
        <f>(BA36-BG36)/(BA36-AZ36)</f>
        <v>0</v>
      </c>
      <c r="BX36">
        <f>(BT36*BR36/BF36)</f>
        <v>0</v>
      </c>
      <c r="BY36">
        <f>(1-BX36)</f>
        <v>0</v>
      </c>
      <c r="BZ36">
        <v>1254</v>
      </c>
      <c r="CA36">
        <v>290.0000000000001</v>
      </c>
      <c r="CB36">
        <v>1794.22</v>
      </c>
      <c r="CC36">
        <v>145</v>
      </c>
      <c r="CD36">
        <v>10489.1</v>
      </c>
      <c r="CE36">
        <v>1791.54</v>
      </c>
      <c r="CF36">
        <v>2.68</v>
      </c>
      <c r="CG36">
        <v>300.0000000000001</v>
      </c>
      <c r="CH36">
        <v>24</v>
      </c>
      <c r="CI36">
        <v>1830.069211033827</v>
      </c>
      <c r="CJ36">
        <v>2.659560471730547</v>
      </c>
      <c r="CK36">
        <v>-40.40927745103821</v>
      </c>
      <c r="CL36">
        <v>2.423317042066543</v>
      </c>
      <c r="CM36">
        <v>0.9085152786405289</v>
      </c>
      <c r="CN36">
        <v>-0.008400608898776423</v>
      </c>
      <c r="CO36">
        <v>289.9999999999999</v>
      </c>
      <c r="CP36">
        <v>1781.89</v>
      </c>
      <c r="CQ36">
        <v>685</v>
      </c>
      <c r="CR36">
        <v>10454.8</v>
      </c>
      <c r="CS36">
        <v>1791.42</v>
      </c>
      <c r="CT36">
        <v>-9.529999999999999</v>
      </c>
      <c r="DH36">
        <f>$B$11*EG36+$C$11*EH36+$F$11*ES36*(1-EV36)</f>
        <v>0</v>
      </c>
      <c r="DI36">
        <f>DH36*DJ36</f>
        <v>0</v>
      </c>
      <c r="DJ36">
        <f>($B$11*$D$9+$C$11*$D$9+$F$11*((FF36+EX36)/MAX(FF36+EX36+FG36, 0.1)*$I$9+FG36/MAX(FF36+EX36+FG36, 0.1)*$J$9))/($B$11+$C$11+$F$11)</f>
        <v>0</v>
      </c>
      <c r="DK36">
        <f>($B$11*$K$9+$C$11*$K$9+$F$11*((FF36+EX36)/MAX(FF36+EX36+FG36, 0.1)*$P$9+FG36/MAX(FF36+EX36+FG36, 0.1)*$Q$9))/($B$11+$C$11+$F$11)</f>
        <v>0</v>
      </c>
      <c r="DL36">
        <v>6</v>
      </c>
      <c r="DM36">
        <v>0.5</v>
      </c>
      <c r="DN36" t="s">
        <v>430</v>
      </c>
      <c r="DO36">
        <v>2</v>
      </c>
      <c r="DP36" t="b">
        <v>1</v>
      </c>
      <c r="DQ36">
        <v>1697742675.6</v>
      </c>
      <c r="DR36">
        <v>382.5922222222222</v>
      </c>
      <c r="DS36">
        <v>434.1903333333333</v>
      </c>
      <c r="DT36">
        <v>27.81242222222222</v>
      </c>
      <c r="DU36">
        <v>27.01494444444445</v>
      </c>
      <c r="DV36">
        <v>382.4083333333333</v>
      </c>
      <c r="DW36">
        <v>27.81242222222222</v>
      </c>
      <c r="DX36">
        <v>499.9885555555555</v>
      </c>
      <c r="DY36">
        <v>98.46688888888889</v>
      </c>
      <c r="DZ36">
        <v>0.1000040222222222</v>
      </c>
      <c r="EA36">
        <v>30.45485555555556</v>
      </c>
      <c r="EB36">
        <v>29.89218888888889</v>
      </c>
      <c r="EC36">
        <v>999.9000000000001</v>
      </c>
      <c r="ED36">
        <v>0</v>
      </c>
      <c r="EE36">
        <v>0</v>
      </c>
      <c r="EF36">
        <v>9995.353333333333</v>
      </c>
      <c r="EG36">
        <v>0</v>
      </c>
      <c r="EH36">
        <v>260.5827777777778</v>
      </c>
      <c r="EI36">
        <v>-51.59827777777778</v>
      </c>
      <c r="EJ36">
        <v>393.5374444444444</v>
      </c>
      <c r="EK36">
        <v>446.2456666666666</v>
      </c>
      <c r="EL36">
        <v>0.7974766666666667</v>
      </c>
      <c r="EM36">
        <v>434.1903333333333</v>
      </c>
      <c r="EN36">
        <v>27.01494444444445</v>
      </c>
      <c r="EO36">
        <v>2.738603333333333</v>
      </c>
      <c r="EP36">
        <v>2.660078888888889</v>
      </c>
      <c r="EQ36">
        <v>22.51858888888889</v>
      </c>
      <c r="ER36">
        <v>22.04055555555556</v>
      </c>
      <c r="ES36">
        <v>300.0267777777778</v>
      </c>
      <c r="ET36">
        <v>0.8999605555555557</v>
      </c>
      <c r="EU36">
        <v>0.1000393777777778</v>
      </c>
      <c r="EV36">
        <v>0</v>
      </c>
      <c r="EW36">
        <v>896.6237777777777</v>
      </c>
      <c r="EX36">
        <v>4.99916</v>
      </c>
      <c r="EY36">
        <v>3328.578888888889</v>
      </c>
      <c r="EZ36">
        <v>2557.5</v>
      </c>
      <c r="FA36">
        <v>36.625</v>
      </c>
      <c r="FB36">
        <v>40</v>
      </c>
      <c r="FC36">
        <v>38.118</v>
      </c>
      <c r="FD36">
        <v>39.812</v>
      </c>
      <c r="FE36">
        <v>39.125</v>
      </c>
      <c r="FF36">
        <v>265.5144444444444</v>
      </c>
      <c r="FG36">
        <v>29.51111111111111</v>
      </c>
      <c r="FH36">
        <v>0</v>
      </c>
      <c r="FI36">
        <v>1903.299999952316</v>
      </c>
      <c r="FJ36">
        <v>0</v>
      </c>
      <c r="FK36">
        <v>920.93656</v>
      </c>
      <c r="FL36">
        <v>-298.4988465911367</v>
      </c>
      <c r="FM36">
        <v>-873.2230782344512</v>
      </c>
      <c r="FN36">
        <v>3399.888</v>
      </c>
      <c r="FO36">
        <v>15</v>
      </c>
      <c r="FP36">
        <v>1697740793</v>
      </c>
      <c r="FQ36" t="s">
        <v>431</v>
      </c>
      <c r="FR36">
        <v>1697740793</v>
      </c>
      <c r="FS36">
        <v>0</v>
      </c>
      <c r="FT36">
        <v>7</v>
      </c>
      <c r="FU36">
        <v>-0.032</v>
      </c>
      <c r="FV36">
        <v>0</v>
      </c>
      <c r="FW36">
        <v>0.159</v>
      </c>
      <c r="FX36">
        <v>0</v>
      </c>
      <c r="FY36">
        <v>415</v>
      </c>
      <c r="FZ36">
        <v>0</v>
      </c>
      <c r="GA36">
        <v>0.37</v>
      </c>
      <c r="GB36">
        <v>0</v>
      </c>
      <c r="GC36">
        <v>-48.45010487804878</v>
      </c>
      <c r="GD36">
        <v>-24.69503832752612</v>
      </c>
      <c r="GE36">
        <v>2.448606572781525</v>
      </c>
      <c r="GF36">
        <v>0</v>
      </c>
      <c r="GG36">
        <v>937.6068235294117</v>
      </c>
      <c r="GH36">
        <v>-302.1506798972393</v>
      </c>
      <c r="GI36">
        <v>29.64755288331329</v>
      </c>
      <c r="GJ36">
        <v>0</v>
      </c>
      <c r="GK36">
        <v>0</v>
      </c>
      <c r="GL36">
        <v>2</v>
      </c>
      <c r="GM36" t="s">
        <v>432</v>
      </c>
      <c r="GN36">
        <v>3.12775</v>
      </c>
      <c r="GO36">
        <v>2.7634</v>
      </c>
      <c r="GP36">
        <v>0.0915902</v>
      </c>
      <c r="GQ36">
        <v>0.100412</v>
      </c>
      <c r="GR36">
        <v>0.129071</v>
      </c>
      <c r="GS36">
        <v>0.124819</v>
      </c>
      <c r="GT36">
        <v>27584.4</v>
      </c>
      <c r="GU36">
        <v>29062.7</v>
      </c>
      <c r="GV36">
        <v>30072.5</v>
      </c>
      <c r="GW36">
        <v>33177.8</v>
      </c>
      <c r="GX36">
        <v>37391.1</v>
      </c>
      <c r="GY36">
        <v>44503.9</v>
      </c>
      <c r="GZ36">
        <v>37069</v>
      </c>
      <c r="HA36">
        <v>44405.1</v>
      </c>
      <c r="HB36">
        <v>1.95228</v>
      </c>
      <c r="HC36">
        <v>1.9839</v>
      </c>
      <c r="HD36">
        <v>0.0450052</v>
      </c>
      <c r="HE36">
        <v>0</v>
      </c>
      <c r="HF36">
        <v>29.1603</v>
      </c>
      <c r="HG36">
        <v>999.9</v>
      </c>
      <c r="HH36">
        <v>62.5</v>
      </c>
      <c r="HI36">
        <v>33.7</v>
      </c>
      <c r="HJ36">
        <v>33.3466</v>
      </c>
      <c r="HK36">
        <v>61.8918</v>
      </c>
      <c r="HL36">
        <v>30.8734</v>
      </c>
      <c r="HM36">
        <v>1</v>
      </c>
      <c r="HN36">
        <v>0.27015</v>
      </c>
      <c r="HO36">
        <v>-0.7987340000000001</v>
      </c>
      <c r="HP36">
        <v>20.315</v>
      </c>
      <c r="HQ36">
        <v>5.20052</v>
      </c>
      <c r="HR36">
        <v>11.8542</v>
      </c>
      <c r="HS36">
        <v>4.98245</v>
      </c>
      <c r="HT36">
        <v>3.26243</v>
      </c>
      <c r="HU36">
        <v>764.4</v>
      </c>
      <c r="HV36">
        <v>4040.7</v>
      </c>
      <c r="HW36">
        <v>6790.6</v>
      </c>
      <c r="HX36">
        <v>39.9</v>
      </c>
      <c r="HY36">
        <v>1.88339</v>
      </c>
      <c r="HZ36">
        <v>1.87943</v>
      </c>
      <c r="IA36">
        <v>1.88152</v>
      </c>
      <c r="IB36">
        <v>1.88002</v>
      </c>
      <c r="IC36">
        <v>1.8782</v>
      </c>
      <c r="ID36">
        <v>1.87784</v>
      </c>
      <c r="IE36">
        <v>1.87966</v>
      </c>
      <c r="IF36">
        <v>1.87632</v>
      </c>
      <c r="IG36">
        <v>0</v>
      </c>
      <c r="IH36">
        <v>0</v>
      </c>
      <c r="II36">
        <v>0</v>
      </c>
      <c r="IJ36">
        <v>0</v>
      </c>
      <c r="IK36" t="s">
        <v>433</v>
      </c>
      <c r="IL36" t="s">
        <v>434</v>
      </c>
      <c r="IM36" t="s">
        <v>435</v>
      </c>
      <c r="IN36" t="s">
        <v>435</v>
      </c>
      <c r="IO36" t="s">
        <v>435</v>
      </c>
      <c r="IP36" t="s">
        <v>435</v>
      </c>
      <c r="IQ36">
        <v>0</v>
      </c>
      <c r="IR36">
        <v>100</v>
      </c>
      <c r="IS36">
        <v>100</v>
      </c>
      <c r="IT36">
        <v>0.194</v>
      </c>
      <c r="IU36">
        <v>0</v>
      </c>
      <c r="IV36">
        <v>-0.1957176418348122</v>
      </c>
      <c r="IW36">
        <v>0.001085284750954129</v>
      </c>
      <c r="IX36">
        <v>-2.12959365371586E-07</v>
      </c>
      <c r="IY36">
        <v>-7.809812456259381E-11</v>
      </c>
      <c r="IZ36">
        <v>0</v>
      </c>
      <c r="JA36">
        <v>0</v>
      </c>
      <c r="JB36">
        <v>0</v>
      </c>
      <c r="JC36">
        <v>0</v>
      </c>
      <c r="JD36">
        <v>18</v>
      </c>
      <c r="JE36">
        <v>2008</v>
      </c>
      <c r="JF36">
        <v>-1</v>
      </c>
      <c r="JG36">
        <v>-1</v>
      </c>
      <c r="JH36">
        <v>31.4</v>
      </c>
      <c r="JI36">
        <v>28295711.3</v>
      </c>
      <c r="JJ36">
        <v>1.15601</v>
      </c>
      <c r="JK36">
        <v>2.6123</v>
      </c>
      <c r="JL36">
        <v>1.54541</v>
      </c>
      <c r="JM36">
        <v>2.33398</v>
      </c>
      <c r="JN36">
        <v>1.5918</v>
      </c>
      <c r="JO36">
        <v>2.33521</v>
      </c>
      <c r="JP36">
        <v>38.8951</v>
      </c>
      <c r="JQ36">
        <v>15.3053</v>
      </c>
      <c r="JR36">
        <v>18</v>
      </c>
      <c r="JS36">
        <v>508.225</v>
      </c>
      <c r="JT36">
        <v>498.598</v>
      </c>
      <c r="JU36">
        <v>30.5923</v>
      </c>
      <c r="JV36">
        <v>30.9433</v>
      </c>
      <c r="JW36">
        <v>29.999</v>
      </c>
      <c r="JX36">
        <v>30.9461</v>
      </c>
      <c r="JY36">
        <v>30.8652</v>
      </c>
      <c r="JZ36">
        <v>23.2504</v>
      </c>
      <c r="KA36">
        <v>28.4519</v>
      </c>
      <c r="KB36">
        <v>61.4092</v>
      </c>
      <c r="KC36">
        <v>30.6487</v>
      </c>
      <c r="KD36">
        <v>481.631</v>
      </c>
      <c r="KE36">
        <v>26.9441</v>
      </c>
      <c r="KF36">
        <v>101.281</v>
      </c>
      <c r="KG36">
        <v>100.788</v>
      </c>
    </row>
    <row r="37" spans="1:293">
      <c r="A37">
        <v>21</v>
      </c>
      <c r="B37">
        <v>1697742683.1</v>
      </c>
      <c r="C37">
        <v>100</v>
      </c>
      <c r="D37" t="s">
        <v>475</v>
      </c>
      <c r="E37" t="s">
        <v>476</v>
      </c>
      <c r="F37">
        <v>5</v>
      </c>
      <c r="G37" t="s">
        <v>427</v>
      </c>
      <c r="H37" t="s">
        <v>428</v>
      </c>
      <c r="I37">
        <v>1697742680.3</v>
      </c>
      <c r="J37">
        <f>(K37)/1000</f>
        <v>0</v>
      </c>
      <c r="K37">
        <f>IF(DP37, AN37, AH37)</f>
        <v>0</v>
      </c>
      <c r="L37">
        <f>IF(DP37, AI37, AG37)</f>
        <v>0</v>
      </c>
      <c r="M37">
        <f>DR37 - IF(AU37&gt;1, L37*DL37*100.0/(AW37*EF37), 0)</f>
        <v>0</v>
      </c>
      <c r="N37">
        <f>((T37-J37/2)*M37-L37)/(T37+J37/2)</f>
        <v>0</v>
      </c>
      <c r="O37">
        <f>N37*(DY37+DZ37)/1000.0</f>
        <v>0</v>
      </c>
      <c r="P37">
        <f>(DR37 - IF(AU37&gt;1, L37*DL37*100.0/(AW37*EF37), 0))*(DY37+DZ37)/1000.0</f>
        <v>0</v>
      </c>
      <c r="Q37">
        <f>2.0/((1/S37-1/R37)+SIGN(S37)*SQRT((1/S37-1/R37)*(1/S37-1/R37) + 4*DM37/((DM37+1)*(DM37+1))*(2*1/S37*1/R37-1/R37*1/R37)))</f>
        <v>0</v>
      </c>
      <c r="R37">
        <f>IF(LEFT(DN37,1)&lt;&gt;"0",IF(LEFT(DN37,1)="1",3.0,DO37),$D$5+$E$5*(EF37*DY37/($K$5*1000))+$F$5*(EF37*DY37/($K$5*1000))*MAX(MIN(DL37,$J$5),$I$5)*MAX(MIN(DL37,$J$5),$I$5)+$G$5*MAX(MIN(DL37,$J$5),$I$5)*(EF37*DY37/($K$5*1000))+$H$5*(EF37*DY37/($K$5*1000))*(EF37*DY37/($K$5*1000)))</f>
        <v>0</v>
      </c>
      <c r="S37">
        <f>J37*(1000-(1000*0.61365*exp(17.502*W37/(240.97+W37))/(DY37+DZ37)+DT37)/2)/(1000*0.61365*exp(17.502*W37/(240.97+W37))/(DY37+DZ37)-DT37)</f>
        <v>0</v>
      </c>
      <c r="T37">
        <f>1/((DM37+1)/(Q37/1.6)+1/(R37/1.37)) + DM37/((DM37+1)/(Q37/1.6) + DM37/(R37/1.37))</f>
        <v>0</v>
      </c>
      <c r="U37">
        <f>(DH37*DK37)</f>
        <v>0</v>
      </c>
      <c r="V37">
        <f>(EA37+(U37+2*0.95*5.67E-8*(((EA37+$B$7)+273)^4-(EA37+273)^4)-44100*J37)/(1.84*29.3*R37+8*0.95*5.67E-8*(EA37+273)^3))</f>
        <v>0</v>
      </c>
      <c r="W37">
        <f>($C$7*EB37+$D$7*EC37+$E$7*V37)</f>
        <v>0</v>
      </c>
      <c r="X37">
        <f>0.61365*exp(17.502*W37/(240.97+W37))</f>
        <v>0</v>
      </c>
      <c r="Y37">
        <f>(Z37/AA37*100)</f>
        <v>0</v>
      </c>
      <c r="Z37">
        <f>DT37*(DY37+DZ37)/1000</f>
        <v>0</v>
      </c>
      <c r="AA37">
        <f>0.61365*exp(17.502*EA37/(240.97+EA37))</f>
        <v>0</v>
      </c>
      <c r="AB37">
        <f>(X37-DT37*(DY37+DZ37)/1000)</f>
        <v>0</v>
      </c>
      <c r="AC37">
        <f>(-J37*44100)</f>
        <v>0</v>
      </c>
      <c r="AD37">
        <f>2*29.3*R37*0.92*(EA37-W37)</f>
        <v>0</v>
      </c>
      <c r="AE37">
        <f>2*0.95*5.67E-8*(((EA37+$B$7)+273)^4-(W37+273)^4)</f>
        <v>0</v>
      </c>
      <c r="AF37">
        <f>U37+AE37+AC37+AD37</f>
        <v>0</v>
      </c>
      <c r="AG37">
        <f>DX37*AU37*(DS37-DR37*(1000-AU37*DU37)/(1000-AU37*DT37))/(100*DL37)</f>
        <v>0</v>
      </c>
      <c r="AH37">
        <f>1000*DX37*AU37*(DT37-DU37)/(100*DL37*(1000-AU37*DT37))</f>
        <v>0</v>
      </c>
      <c r="AI37">
        <f>(AJ37 - AK37 - DY37*1E3/(8.314*(EA37+273.15)) * AM37/DX37 * AL37) * DX37/(100*DL37) * (1000 - DU37)/1000</f>
        <v>0</v>
      </c>
      <c r="AJ37">
        <v>468.651379139531</v>
      </c>
      <c r="AK37">
        <v>427.2286424242425</v>
      </c>
      <c r="AL37">
        <v>4.814212552511649</v>
      </c>
      <c r="AM37">
        <v>66.57056802044264</v>
      </c>
      <c r="AN37">
        <f>(AP37 - AO37 + DY37*1E3/(8.314*(EA37+273.15)) * AR37/DX37 * AQ37) * DX37/(100*DL37) * 1000/(1000 - AP37)</f>
        <v>0</v>
      </c>
      <c r="AO37">
        <v>27.00655590684968</v>
      </c>
      <c r="AP37">
        <v>27.81057575757575</v>
      </c>
      <c r="AQ37">
        <v>3.255853406227934E-05</v>
      </c>
      <c r="AR37">
        <v>77.99991193535263</v>
      </c>
      <c r="AS37">
        <v>0</v>
      </c>
      <c r="AT37">
        <v>0</v>
      </c>
      <c r="AU37">
        <f>IF(AS37*$H$13&gt;=AW37,1.0,(AW37/(AW37-AS37*$H$13)))</f>
        <v>0</v>
      </c>
      <c r="AV37">
        <f>(AU37-1)*100</f>
        <v>0</v>
      </c>
      <c r="AW37">
        <f>MAX(0,($B$13+$C$13*EF37)/(1+$D$13*EF37)*DY37/(EA37+273)*$E$13)</f>
        <v>0</v>
      </c>
      <c r="AX37" t="s">
        <v>429</v>
      </c>
      <c r="AY37" t="s">
        <v>429</v>
      </c>
      <c r="AZ37">
        <v>0</v>
      </c>
      <c r="BA37">
        <v>0</v>
      </c>
      <c r="BB37">
        <f>1-AZ37/BA37</f>
        <v>0</v>
      </c>
      <c r="BC37">
        <v>0</v>
      </c>
      <c r="BD37" t="s">
        <v>429</v>
      </c>
      <c r="BE37" t="s">
        <v>429</v>
      </c>
      <c r="BF37">
        <v>0</v>
      </c>
      <c r="BG37">
        <v>0</v>
      </c>
      <c r="BH37">
        <f>1-BF37/BG37</f>
        <v>0</v>
      </c>
      <c r="BI37">
        <v>0.5</v>
      </c>
      <c r="BJ37">
        <f>DI37</f>
        <v>0</v>
      </c>
      <c r="BK37">
        <f>L37</f>
        <v>0</v>
      </c>
      <c r="BL37">
        <f>BH37*BI37*BJ37</f>
        <v>0</v>
      </c>
      <c r="BM37">
        <f>(BK37-BC37)/BJ37</f>
        <v>0</v>
      </c>
      <c r="BN37">
        <f>(BA37-BG37)/BG37</f>
        <v>0</v>
      </c>
      <c r="BO37">
        <f>AZ37/(BB37+AZ37/BG37)</f>
        <v>0</v>
      </c>
      <c r="BP37" t="s">
        <v>429</v>
      </c>
      <c r="BQ37">
        <v>0</v>
      </c>
      <c r="BR37">
        <f>IF(BQ37&lt;&gt;0, BQ37, BO37)</f>
        <v>0</v>
      </c>
      <c r="BS37">
        <f>1-BR37/BG37</f>
        <v>0</v>
      </c>
      <c r="BT37">
        <f>(BG37-BF37)/(BG37-BR37)</f>
        <v>0</v>
      </c>
      <c r="BU37">
        <f>(BA37-BG37)/(BA37-BR37)</f>
        <v>0</v>
      </c>
      <c r="BV37">
        <f>(BG37-BF37)/(BG37-AZ37)</f>
        <v>0</v>
      </c>
      <c r="BW37">
        <f>(BA37-BG37)/(BA37-AZ37)</f>
        <v>0</v>
      </c>
      <c r="BX37">
        <f>(BT37*BR37/BF37)</f>
        <v>0</v>
      </c>
      <c r="BY37">
        <f>(1-BX37)</f>
        <v>0</v>
      </c>
      <c r="BZ37">
        <v>1254</v>
      </c>
      <c r="CA37">
        <v>290.0000000000001</v>
      </c>
      <c r="CB37">
        <v>1794.22</v>
      </c>
      <c r="CC37">
        <v>145</v>
      </c>
      <c r="CD37">
        <v>10489.1</v>
      </c>
      <c r="CE37">
        <v>1791.54</v>
      </c>
      <c r="CF37">
        <v>2.68</v>
      </c>
      <c r="CG37">
        <v>300.0000000000001</v>
      </c>
      <c r="CH37">
        <v>24</v>
      </c>
      <c r="CI37">
        <v>1830.069211033827</v>
      </c>
      <c r="CJ37">
        <v>2.659560471730547</v>
      </c>
      <c r="CK37">
        <v>-40.40927745103821</v>
      </c>
      <c r="CL37">
        <v>2.423317042066543</v>
      </c>
      <c r="CM37">
        <v>0.9085152786405289</v>
      </c>
      <c r="CN37">
        <v>-0.008400608898776423</v>
      </c>
      <c r="CO37">
        <v>289.9999999999999</v>
      </c>
      <c r="CP37">
        <v>1781.89</v>
      </c>
      <c r="CQ37">
        <v>685</v>
      </c>
      <c r="CR37">
        <v>10454.8</v>
      </c>
      <c r="CS37">
        <v>1791.42</v>
      </c>
      <c r="CT37">
        <v>-9.529999999999999</v>
      </c>
      <c r="DH37">
        <f>$B$11*EG37+$C$11*EH37+$F$11*ES37*(1-EV37)</f>
        <v>0</v>
      </c>
      <c r="DI37">
        <f>DH37*DJ37</f>
        <v>0</v>
      </c>
      <c r="DJ37">
        <f>($B$11*$D$9+$C$11*$D$9+$F$11*((FF37+EX37)/MAX(FF37+EX37+FG37, 0.1)*$I$9+FG37/MAX(FF37+EX37+FG37, 0.1)*$J$9))/($B$11+$C$11+$F$11)</f>
        <v>0</v>
      </c>
      <c r="DK37">
        <f>($B$11*$K$9+$C$11*$K$9+$F$11*((FF37+EX37)/MAX(FF37+EX37+FG37, 0.1)*$P$9+FG37/MAX(FF37+EX37+FG37, 0.1)*$Q$9))/($B$11+$C$11+$F$11)</f>
        <v>0</v>
      </c>
      <c r="DL37">
        <v>6</v>
      </c>
      <c r="DM37">
        <v>0.5</v>
      </c>
      <c r="DN37" t="s">
        <v>430</v>
      </c>
      <c r="DO37">
        <v>2</v>
      </c>
      <c r="DP37" t="b">
        <v>1</v>
      </c>
      <c r="DQ37">
        <v>1697742680.3</v>
      </c>
      <c r="DR37">
        <v>404.5731</v>
      </c>
      <c r="DS37">
        <v>457.3197</v>
      </c>
      <c r="DT37">
        <v>27.81057</v>
      </c>
      <c r="DU37">
        <v>27.00525</v>
      </c>
      <c r="DV37">
        <v>404.3698000000001</v>
      </c>
      <c r="DW37">
        <v>27.81057</v>
      </c>
      <c r="DX37">
        <v>500.0729</v>
      </c>
      <c r="DY37">
        <v>98.46695000000001</v>
      </c>
      <c r="DZ37">
        <v>0.09993036</v>
      </c>
      <c r="EA37">
        <v>30.46536</v>
      </c>
      <c r="EB37">
        <v>29.89532000000001</v>
      </c>
      <c r="EC37">
        <v>999.9</v>
      </c>
      <c r="ED37">
        <v>0</v>
      </c>
      <c r="EE37">
        <v>0</v>
      </c>
      <c r="EF37">
        <v>9992.254999999999</v>
      </c>
      <c r="EG37">
        <v>0</v>
      </c>
      <c r="EH37">
        <v>260.1763999999999</v>
      </c>
      <c r="EI37">
        <v>-52.74675999999999</v>
      </c>
      <c r="EJ37">
        <v>416.1462</v>
      </c>
      <c r="EK37">
        <v>470.0125</v>
      </c>
      <c r="EL37">
        <v>0.8053197000000001</v>
      </c>
      <c r="EM37">
        <v>457.3197</v>
      </c>
      <c r="EN37">
        <v>27.00525</v>
      </c>
      <c r="EO37">
        <v>2.738421</v>
      </c>
      <c r="EP37">
        <v>2.659127</v>
      </c>
      <c r="EQ37">
        <v>22.5175</v>
      </c>
      <c r="ER37">
        <v>22.03469</v>
      </c>
      <c r="ES37">
        <v>300.0422</v>
      </c>
      <c r="ET37">
        <v>0.8999667</v>
      </c>
      <c r="EU37">
        <v>0.10003324</v>
      </c>
      <c r="EV37">
        <v>0</v>
      </c>
      <c r="EW37">
        <v>873.3591</v>
      </c>
      <c r="EX37">
        <v>4.999160000000001</v>
      </c>
      <c r="EY37">
        <v>3260.37</v>
      </c>
      <c r="EZ37">
        <v>2557.639</v>
      </c>
      <c r="FA37">
        <v>36.6187</v>
      </c>
      <c r="FB37">
        <v>40</v>
      </c>
      <c r="FC37">
        <v>38.0683</v>
      </c>
      <c r="FD37">
        <v>39.7624</v>
      </c>
      <c r="FE37">
        <v>39.0998</v>
      </c>
      <c r="FF37">
        <v>265.53</v>
      </c>
      <c r="FG37">
        <v>29.512</v>
      </c>
      <c r="FH37">
        <v>0</v>
      </c>
      <c r="FI37">
        <v>1908.700000047684</v>
      </c>
      <c r="FJ37">
        <v>0</v>
      </c>
      <c r="FK37">
        <v>895.5977307692308</v>
      </c>
      <c r="FL37">
        <v>-294.4401705504663</v>
      </c>
      <c r="FM37">
        <v>-861.6605116396838</v>
      </c>
      <c r="FN37">
        <v>3325.920384615385</v>
      </c>
      <c r="FO37">
        <v>15</v>
      </c>
      <c r="FP37">
        <v>1697740793</v>
      </c>
      <c r="FQ37" t="s">
        <v>431</v>
      </c>
      <c r="FR37">
        <v>1697740793</v>
      </c>
      <c r="FS37">
        <v>0</v>
      </c>
      <c r="FT37">
        <v>7</v>
      </c>
      <c r="FU37">
        <v>-0.032</v>
      </c>
      <c r="FV37">
        <v>0</v>
      </c>
      <c r="FW37">
        <v>0.159</v>
      </c>
      <c r="FX37">
        <v>0</v>
      </c>
      <c r="FY37">
        <v>415</v>
      </c>
      <c r="FZ37">
        <v>0</v>
      </c>
      <c r="GA37">
        <v>0.37</v>
      </c>
      <c r="GB37">
        <v>0</v>
      </c>
      <c r="GC37">
        <v>-50.5490675</v>
      </c>
      <c r="GD37">
        <v>-19.50992983114435</v>
      </c>
      <c r="GE37">
        <v>1.897770140768832</v>
      </c>
      <c r="GF37">
        <v>0</v>
      </c>
      <c r="GG37">
        <v>910.5505882352942</v>
      </c>
      <c r="GH37">
        <v>-297.8958897383553</v>
      </c>
      <c r="GI37">
        <v>29.22958797290417</v>
      </c>
      <c r="GJ37">
        <v>0</v>
      </c>
      <c r="GK37">
        <v>0</v>
      </c>
      <c r="GL37">
        <v>2</v>
      </c>
      <c r="GM37" t="s">
        <v>432</v>
      </c>
      <c r="GN37">
        <v>3.12764</v>
      </c>
      <c r="GO37">
        <v>2.76342</v>
      </c>
      <c r="GP37">
        <v>0.09574249999999999</v>
      </c>
      <c r="GQ37">
        <v>0.104652</v>
      </c>
      <c r="GR37">
        <v>0.129082</v>
      </c>
      <c r="GS37">
        <v>0.124786</v>
      </c>
      <c r="GT37">
        <v>27458.8</v>
      </c>
      <c r="GU37">
        <v>28926.7</v>
      </c>
      <c r="GV37">
        <v>30073</v>
      </c>
      <c r="GW37">
        <v>33178.9</v>
      </c>
      <c r="GX37">
        <v>37391.5</v>
      </c>
      <c r="GY37">
        <v>44507.5</v>
      </c>
      <c r="GZ37">
        <v>37069.5</v>
      </c>
      <c r="HA37">
        <v>44406.7</v>
      </c>
      <c r="HB37">
        <v>1.95228</v>
      </c>
      <c r="HC37">
        <v>1.9846</v>
      </c>
      <c r="HD37">
        <v>0.0469685</v>
      </c>
      <c r="HE37">
        <v>0</v>
      </c>
      <c r="HF37">
        <v>29.1409</v>
      </c>
      <c r="HG37">
        <v>999.9</v>
      </c>
      <c r="HH37">
        <v>62.5</v>
      </c>
      <c r="HI37">
        <v>33.7</v>
      </c>
      <c r="HJ37">
        <v>33.3523</v>
      </c>
      <c r="HK37">
        <v>61.8118</v>
      </c>
      <c r="HL37">
        <v>30.8253</v>
      </c>
      <c r="HM37">
        <v>1</v>
      </c>
      <c r="HN37">
        <v>0.269162</v>
      </c>
      <c r="HO37">
        <v>-0.852756</v>
      </c>
      <c r="HP37">
        <v>20.315</v>
      </c>
      <c r="HQ37">
        <v>5.20052</v>
      </c>
      <c r="HR37">
        <v>11.8542</v>
      </c>
      <c r="HS37">
        <v>4.98275</v>
      </c>
      <c r="HT37">
        <v>3.26243</v>
      </c>
      <c r="HU37">
        <v>764.6</v>
      </c>
      <c r="HV37">
        <v>4042.5</v>
      </c>
      <c r="HW37">
        <v>6795.5</v>
      </c>
      <c r="HX37">
        <v>39.9</v>
      </c>
      <c r="HY37">
        <v>1.88339</v>
      </c>
      <c r="HZ37">
        <v>1.87942</v>
      </c>
      <c r="IA37">
        <v>1.88148</v>
      </c>
      <c r="IB37">
        <v>1.88002</v>
      </c>
      <c r="IC37">
        <v>1.8782</v>
      </c>
      <c r="ID37">
        <v>1.87785</v>
      </c>
      <c r="IE37">
        <v>1.87964</v>
      </c>
      <c r="IF37">
        <v>1.87633</v>
      </c>
      <c r="IG37">
        <v>0</v>
      </c>
      <c r="IH37">
        <v>0</v>
      </c>
      <c r="II37">
        <v>0</v>
      </c>
      <c r="IJ37">
        <v>0</v>
      </c>
      <c r="IK37" t="s">
        <v>433</v>
      </c>
      <c r="IL37" t="s">
        <v>434</v>
      </c>
      <c r="IM37" t="s">
        <v>435</v>
      </c>
      <c r="IN37" t="s">
        <v>435</v>
      </c>
      <c r="IO37" t="s">
        <v>435</v>
      </c>
      <c r="IP37" t="s">
        <v>435</v>
      </c>
      <c r="IQ37">
        <v>0</v>
      </c>
      <c r="IR37">
        <v>100</v>
      </c>
      <c r="IS37">
        <v>100</v>
      </c>
      <c r="IT37">
        <v>0.214</v>
      </c>
      <c r="IU37">
        <v>0</v>
      </c>
      <c r="IV37">
        <v>-0.1957176418348122</v>
      </c>
      <c r="IW37">
        <v>0.001085284750954129</v>
      </c>
      <c r="IX37">
        <v>-2.12959365371586E-07</v>
      </c>
      <c r="IY37">
        <v>-7.809812456259381E-11</v>
      </c>
      <c r="IZ37">
        <v>0</v>
      </c>
      <c r="JA37">
        <v>0</v>
      </c>
      <c r="JB37">
        <v>0</v>
      </c>
      <c r="JC37">
        <v>0</v>
      </c>
      <c r="JD37">
        <v>18</v>
      </c>
      <c r="JE37">
        <v>2008</v>
      </c>
      <c r="JF37">
        <v>-1</v>
      </c>
      <c r="JG37">
        <v>-1</v>
      </c>
      <c r="JH37">
        <v>31.5</v>
      </c>
      <c r="JI37">
        <v>28295711.4</v>
      </c>
      <c r="JJ37">
        <v>1.20483</v>
      </c>
      <c r="JK37">
        <v>2.61719</v>
      </c>
      <c r="JL37">
        <v>1.54541</v>
      </c>
      <c r="JM37">
        <v>2.33398</v>
      </c>
      <c r="JN37">
        <v>1.5918</v>
      </c>
      <c r="JO37">
        <v>2.32666</v>
      </c>
      <c r="JP37">
        <v>38.9198</v>
      </c>
      <c r="JQ37">
        <v>15.3141</v>
      </c>
      <c r="JR37">
        <v>18</v>
      </c>
      <c r="JS37">
        <v>508.154</v>
      </c>
      <c r="JT37">
        <v>498.987</v>
      </c>
      <c r="JU37">
        <v>30.6712</v>
      </c>
      <c r="JV37">
        <v>30.9313</v>
      </c>
      <c r="JW37">
        <v>29.9991</v>
      </c>
      <c r="JX37">
        <v>30.9372</v>
      </c>
      <c r="JY37">
        <v>30.8562</v>
      </c>
      <c r="JZ37">
        <v>24.203</v>
      </c>
      <c r="KA37">
        <v>28.4519</v>
      </c>
      <c r="KB37">
        <v>61.4092</v>
      </c>
      <c r="KC37">
        <v>30.7233</v>
      </c>
      <c r="KD37">
        <v>501.668</v>
      </c>
      <c r="KE37">
        <v>26.9193</v>
      </c>
      <c r="KF37">
        <v>101.282</v>
      </c>
      <c r="KG37">
        <v>100.792</v>
      </c>
    </row>
    <row r="38" spans="1:293">
      <c r="A38">
        <v>22</v>
      </c>
      <c r="B38">
        <v>1697742688.1</v>
      </c>
      <c r="C38">
        <v>105</v>
      </c>
      <c r="D38" t="s">
        <v>477</v>
      </c>
      <c r="E38" t="s">
        <v>478</v>
      </c>
      <c r="F38">
        <v>5</v>
      </c>
      <c r="G38" t="s">
        <v>427</v>
      </c>
      <c r="H38" t="s">
        <v>428</v>
      </c>
      <c r="I38">
        <v>1697742685.6</v>
      </c>
      <c r="J38">
        <f>(K38)/1000</f>
        <v>0</v>
      </c>
      <c r="K38">
        <f>IF(DP38, AN38, AH38)</f>
        <v>0</v>
      </c>
      <c r="L38">
        <f>IF(DP38, AI38, AG38)</f>
        <v>0</v>
      </c>
      <c r="M38">
        <f>DR38 - IF(AU38&gt;1, L38*DL38*100.0/(AW38*EF38), 0)</f>
        <v>0</v>
      </c>
      <c r="N38">
        <f>((T38-J38/2)*M38-L38)/(T38+J38/2)</f>
        <v>0</v>
      </c>
      <c r="O38">
        <f>N38*(DY38+DZ38)/1000.0</f>
        <v>0</v>
      </c>
      <c r="P38">
        <f>(DR38 - IF(AU38&gt;1, L38*DL38*100.0/(AW38*EF38), 0))*(DY38+DZ38)/1000.0</f>
        <v>0</v>
      </c>
      <c r="Q38">
        <f>2.0/((1/S38-1/R38)+SIGN(S38)*SQRT((1/S38-1/R38)*(1/S38-1/R38) + 4*DM38/((DM38+1)*(DM38+1))*(2*1/S38*1/R38-1/R38*1/R38)))</f>
        <v>0</v>
      </c>
      <c r="R38">
        <f>IF(LEFT(DN38,1)&lt;&gt;"0",IF(LEFT(DN38,1)="1",3.0,DO38),$D$5+$E$5*(EF38*DY38/($K$5*1000))+$F$5*(EF38*DY38/($K$5*1000))*MAX(MIN(DL38,$J$5),$I$5)*MAX(MIN(DL38,$J$5),$I$5)+$G$5*MAX(MIN(DL38,$J$5),$I$5)*(EF38*DY38/($K$5*1000))+$H$5*(EF38*DY38/($K$5*1000))*(EF38*DY38/($K$5*1000)))</f>
        <v>0</v>
      </c>
      <c r="S38">
        <f>J38*(1000-(1000*0.61365*exp(17.502*W38/(240.97+W38))/(DY38+DZ38)+DT38)/2)/(1000*0.61365*exp(17.502*W38/(240.97+W38))/(DY38+DZ38)-DT38)</f>
        <v>0</v>
      </c>
      <c r="T38">
        <f>1/((DM38+1)/(Q38/1.6)+1/(R38/1.37)) + DM38/((DM38+1)/(Q38/1.6) + DM38/(R38/1.37))</f>
        <v>0</v>
      </c>
      <c r="U38">
        <f>(DH38*DK38)</f>
        <v>0</v>
      </c>
      <c r="V38">
        <f>(EA38+(U38+2*0.95*5.67E-8*(((EA38+$B$7)+273)^4-(EA38+273)^4)-44100*J38)/(1.84*29.3*R38+8*0.95*5.67E-8*(EA38+273)^3))</f>
        <v>0</v>
      </c>
      <c r="W38">
        <f>($C$7*EB38+$D$7*EC38+$E$7*V38)</f>
        <v>0</v>
      </c>
      <c r="X38">
        <f>0.61365*exp(17.502*W38/(240.97+W38))</f>
        <v>0</v>
      </c>
      <c r="Y38">
        <f>(Z38/AA38*100)</f>
        <v>0</v>
      </c>
      <c r="Z38">
        <f>DT38*(DY38+DZ38)/1000</f>
        <v>0</v>
      </c>
      <c r="AA38">
        <f>0.61365*exp(17.502*EA38/(240.97+EA38))</f>
        <v>0</v>
      </c>
      <c r="AB38">
        <f>(X38-DT38*(DY38+DZ38)/1000)</f>
        <v>0</v>
      </c>
      <c r="AC38">
        <f>(-J38*44100)</f>
        <v>0</v>
      </c>
      <c r="AD38">
        <f>2*29.3*R38*0.92*(EA38-W38)</f>
        <v>0</v>
      </c>
      <c r="AE38">
        <f>2*0.95*5.67E-8*(((EA38+$B$7)+273)^4-(W38+273)^4)</f>
        <v>0</v>
      </c>
      <c r="AF38">
        <f>U38+AE38+AC38+AD38</f>
        <v>0</v>
      </c>
      <c r="AG38">
        <f>DX38*AU38*(DS38-DR38*(1000-AU38*DU38)/(1000-AU38*DT38))/(100*DL38)</f>
        <v>0</v>
      </c>
      <c r="AH38">
        <f>1000*DX38*AU38*(DT38-DU38)/(100*DL38*(1000-AU38*DT38))</f>
        <v>0</v>
      </c>
      <c r="AI38">
        <f>(AJ38 - AK38 - DY38*1E3/(8.314*(EA38+273.15)) * AM38/DX38 * AL38) * DX38/(100*DL38) * (1000 - DU38)/1000</f>
        <v>0</v>
      </c>
      <c r="AJ38">
        <v>495.0455620281069</v>
      </c>
      <c r="AK38">
        <v>451.8197212121211</v>
      </c>
      <c r="AL38">
        <v>4.937015638192675</v>
      </c>
      <c r="AM38">
        <v>66.57056802044264</v>
      </c>
      <c r="AN38">
        <f>(AP38 - AO38 + DY38*1E3/(8.314*(EA38+273.15)) * AR38/DX38 * AQ38) * DX38/(100*DL38) * 1000/(1000 - AP38)</f>
        <v>0</v>
      </c>
      <c r="AO38">
        <v>26.99180648567847</v>
      </c>
      <c r="AP38">
        <v>27.81787212121212</v>
      </c>
      <c r="AQ38">
        <v>5.25722470644523E-05</v>
      </c>
      <c r="AR38">
        <v>77.99991193535263</v>
      </c>
      <c r="AS38">
        <v>0</v>
      </c>
      <c r="AT38">
        <v>0</v>
      </c>
      <c r="AU38">
        <f>IF(AS38*$H$13&gt;=AW38,1.0,(AW38/(AW38-AS38*$H$13)))</f>
        <v>0</v>
      </c>
      <c r="AV38">
        <f>(AU38-1)*100</f>
        <v>0</v>
      </c>
      <c r="AW38">
        <f>MAX(0,($B$13+$C$13*EF38)/(1+$D$13*EF38)*DY38/(EA38+273)*$E$13)</f>
        <v>0</v>
      </c>
      <c r="AX38" t="s">
        <v>429</v>
      </c>
      <c r="AY38" t="s">
        <v>429</v>
      </c>
      <c r="AZ38">
        <v>0</v>
      </c>
      <c r="BA38">
        <v>0</v>
      </c>
      <c r="BB38">
        <f>1-AZ38/BA38</f>
        <v>0</v>
      </c>
      <c r="BC38">
        <v>0</v>
      </c>
      <c r="BD38" t="s">
        <v>429</v>
      </c>
      <c r="BE38" t="s">
        <v>429</v>
      </c>
      <c r="BF38">
        <v>0</v>
      </c>
      <c r="BG38">
        <v>0</v>
      </c>
      <c r="BH38">
        <f>1-BF38/BG38</f>
        <v>0</v>
      </c>
      <c r="BI38">
        <v>0.5</v>
      </c>
      <c r="BJ38">
        <f>DI38</f>
        <v>0</v>
      </c>
      <c r="BK38">
        <f>L38</f>
        <v>0</v>
      </c>
      <c r="BL38">
        <f>BH38*BI38*BJ38</f>
        <v>0</v>
      </c>
      <c r="BM38">
        <f>(BK38-BC38)/BJ38</f>
        <v>0</v>
      </c>
      <c r="BN38">
        <f>(BA38-BG38)/BG38</f>
        <v>0</v>
      </c>
      <c r="BO38">
        <f>AZ38/(BB38+AZ38/BG38)</f>
        <v>0</v>
      </c>
      <c r="BP38" t="s">
        <v>429</v>
      </c>
      <c r="BQ38">
        <v>0</v>
      </c>
      <c r="BR38">
        <f>IF(BQ38&lt;&gt;0, BQ38, BO38)</f>
        <v>0</v>
      </c>
      <c r="BS38">
        <f>1-BR38/BG38</f>
        <v>0</v>
      </c>
      <c r="BT38">
        <f>(BG38-BF38)/(BG38-BR38)</f>
        <v>0</v>
      </c>
      <c r="BU38">
        <f>(BA38-BG38)/(BA38-BR38)</f>
        <v>0</v>
      </c>
      <c r="BV38">
        <f>(BG38-BF38)/(BG38-AZ38)</f>
        <v>0</v>
      </c>
      <c r="BW38">
        <f>(BA38-BG38)/(BA38-AZ38)</f>
        <v>0</v>
      </c>
      <c r="BX38">
        <f>(BT38*BR38/BF38)</f>
        <v>0</v>
      </c>
      <c r="BY38">
        <f>(1-BX38)</f>
        <v>0</v>
      </c>
      <c r="BZ38">
        <v>1254</v>
      </c>
      <c r="CA38">
        <v>290.0000000000001</v>
      </c>
      <c r="CB38">
        <v>1794.22</v>
      </c>
      <c r="CC38">
        <v>145</v>
      </c>
      <c r="CD38">
        <v>10489.1</v>
      </c>
      <c r="CE38">
        <v>1791.54</v>
      </c>
      <c r="CF38">
        <v>2.68</v>
      </c>
      <c r="CG38">
        <v>300.0000000000001</v>
      </c>
      <c r="CH38">
        <v>24</v>
      </c>
      <c r="CI38">
        <v>1830.069211033827</v>
      </c>
      <c r="CJ38">
        <v>2.659560471730547</v>
      </c>
      <c r="CK38">
        <v>-40.40927745103821</v>
      </c>
      <c r="CL38">
        <v>2.423317042066543</v>
      </c>
      <c r="CM38">
        <v>0.9085152786405289</v>
      </c>
      <c r="CN38">
        <v>-0.008400608898776423</v>
      </c>
      <c r="CO38">
        <v>289.9999999999999</v>
      </c>
      <c r="CP38">
        <v>1781.89</v>
      </c>
      <c r="CQ38">
        <v>685</v>
      </c>
      <c r="CR38">
        <v>10454.8</v>
      </c>
      <c r="CS38">
        <v>1791.42</v>
      </c>
      <c r="CT38">
        <v>-9.529999999999999</v>
      </c>
      <c r="DH38">
        <f>$B$11*EG38+$C$11*EH38+$F$11*ES38*(1-EV38)</f>
        <v>0</v>
      </c>
      <c r="DI38">
        <f>DH38*DJ38</f>
        <v>0</v>
      </c>
      <c r="DJ38">
        <f>($B$11*$D$9+$C$11*$D$9+$F$11*((FF38+EX38)/MAX(FF38+EX38+FG38, 0.1)*$I$9+FG38/MAX(FF38+EX38+FG38, 0.1)*$J$9))/($B$11+$C$11+$F$11)</f>
        <v>0</v>
      </c>
      <c r="DK38">
        <f>($B$11*$K$9+$C$11*$K$9+$F$11*((FF38+EX38)/MAX(FF38+EX38+FG38, 0.1)*$P$9+FG38/MAX(FF38+EX38+FG38, 0.1)*$Q$9))/($B$11+$C$11+$F$11)</f>
        <v>0</v>
      </c>
      <c r="DL38">
        <v>6</v>
      </c>
      <c r="DM38">
        <v>0.5</v>
      </c>
      <c r="DN38" t="s">
        <v>430</v>
      </c>
      <c r="DO38">
        <v>2</v>
      </c>
      <c r="DP38" t="b">
        <v>1</v>
      </c>
      <c r="DQ38">
        <v>1697742685.6</v>
      </c>
      <c r="DR38">
        <v>429.643</v>
      </c>
      <c r="DS38">
        <v>484.4116666666666</v>
      </c>
      <c r="DT38">
        <v>27.8137</v>
      </c>
      <c r="DU38">
        <v>26.98895555555555</v>
      </c>
      <c r="DV38">
        <v>429.418</v>
      </c>
      <c r="DW38">
        <v>27.8137</v>
      </c>
      <c r="DX38">
        <v>500.0144444444445</v>
      </c>
      <c r="DY38">
        <v>98.46767777777778</v>
      </c>
      <c r="DZ38">
        <v>0.1000028555555556</v>
      </c>
      <c r="EA38">
        <v>30.47718888888889</v>
      </c>
      <c r="EB38">
        <v>29.91731111111111</v>
      </c>
      <c r="EC38">
        <v>999.9000000000001</v>
      </c>
      <c r="ED38">
        <v>0</v>
      </c>
      <c r="EE38">
        <v>0</v>
      </c>
      <c r="EF38">
        <v>9978.540000000001</v>
      </c>
      <c r="EG38">
        <v>0</v>
      </c>
      <c r="EH38">
        <v>260.4165555555556</v>
      </c>
      <c r="EI38">
        <v>-54.76876666666666</v>
      </c>
      <c r="EJ38">
        <v>441.9346666666667</v>
      </c>
      <c r="EK38">
        <v>497.8482222222222</v>
      </c>
      <c r="EL38">
        <v>0.8247458888888889</v>
      </c>
      <c r="EM38">
        <v>484.4116666666666</v>
      </c>
      <c r="EN38">
        <v>26.98895555555555</v>
      </c>
      <c r="EO38">
        <v>2.738752222222222</v>
      </c>
      <c r="EP38">
        <v>2.65754</v>
      </c>
      <c r="EQ38">
        <v>22.51948888888889</v>
      </c>
      <c r="ER38">
        <v>22.02491111111111</v>
      </c>
      <c r="ES38">
        <v>300.0096666666666</v>
      </c>
      <c r="ET38">
        <v>0.8999598888888889</v>
      </c>
      <c r="EU38">
        <v>0.10004</v>
      </c>
      <c r="EV38">
        <v>0</v>
      </c>
      <c r="EW38">
        <v>848.3586666666666</v>
      </c>
      <c r="EX38">
        <v>4.99916</v>
      </c>
      <c r="EY38">
        <v>3188.368888888889</v>
      </c>
      <c r="EZ38">
        <v>2557.35</v>
      </c>
      <c r="FA38">
        <v>36.583</v>
      </c>
      <c r="FB38">
        <v>39.965</v>
      </c>
      <c r="FC38">
        <v>38.062</v>
      </c>
      <c r="FD38">
        <v>39.75</v>
      </c>
      <c r="FE38">
        <v>39.062</v>
      </c>
      <c r="FF38">
        <v>265.4966666666667</v>
      </c>
      <c r="FG38">
        <v>29.51111111111111</v>
      </c>
      <c r="FH38">
        <v>0</v>
      </c>
      <c r="FI38">
        <v>1913.5</v>
      </c>
      <c r="FJ38">
        <v>0</v>
      </c>
      <c r="FK38">
        <v>872.4017692307692</v>
      </c>
      <c r="FL38">
        <v>-288.0203762707578</v>
      </c>
      <c r="FM38">
        <v>-849.4738467862466</v>
      </c>
      <c r="FN38">
        <v>3257.812692307692</v>
      </c>
      <c r="FO38">
        <v>15</v>
      </c>
      <c r="FP38">
        <v>1697740793</v>
      </c>
      <c r="FQ38" t="s">
        <v>431</v>
      </c>
      <c r="FR38">
        <v>1697740793</v>
      </c>
      <c r="FS38">
        <v>0</v>
      </c>
      <c r="FT38">
        <v>7</v>
      </c>
      <c r="FU38">
        <v>-0.032</v>
      </c>
      <c r="FV38">
        <v>0</v>
      </c>
      <c r="FW38">
        <v>0.159</v>
      </c>
      <c r="FX38">
        <v>0</v>
      </c>
      <c r="FY38">
        <v>415</v>
      </c>
      <c r="FZ38">
        <v>0</v>
      </c>
      <c r="GA38">
        <v>0.37</v>
      </c>
      <c r="GB38">
        <v>0</v>
      </c>
      <c r="GC38">
        <v>-52.257335</v>
      </c>
      <c r="GD38">
        <v>-18.21018911819881</v>
      </c>
      <c r="GE38">
        <v>1.761721828716157</v>
      </c>
      <c r="GF38">
        <v>0</v>
      </c>
      <c r="GG38">
        <v>886.9806764705882</v>
      </c>
      <c r="GH38">
        <v>-292.0804737631932</v>
      </c>
      <c r="GI38">
        <v>28.6610414764184</v>
      </c>
      <c r="GJ38">
        <v>0</v>
      </c>
      <c r="GK38">
        <v>0</v>
      </c>
      <c r="GL38">
        <v>2</v>
      </c>
      <c r="GM38" t="s">
        <v>432</v>
      </c>
      <c r="GN38">
        <v>3.12768</v>
      </c>
      <c r="GO38">
        <v>2.7635</v>
      </c>
      <c r="GP38">
        <v>0.099881</v>
      </c>
      <c r="GQ38">
        <v>0.108782</v>
      </c>
      <c r="GR38">
        <v>0.129105</v>
      </c>
      <c r="GS38">
        <v>0.12471</v>
      </c>
      <c r="GT38">
        <v>27333.6</v>
      </c>
      <c r="GU38">
        <v>28793.8</v>
      </c>
      <c r="GV38">
        <v>30073.5</v>
      </c>
      <c r="GW38">
        <v>33179.5</v>
      </c>
      <c r="GX38">
        <v>37391.5</v>
      </c>
      <c r="GY38">
        <v>44512.9</v>
      </c>
      <c r="GZ38">
        <v>37070.3</v>
      </c>
      <c r="HA38">
        <v>44407.8</v>
      </c>
      <c r="HB38">
        <v>1.95257</v>
      </c>
      <c r="HC38">
        <v>1.9844</v>
      </c>
      <c r="HD38">
        <v>0.0489466</v>
      </c>
      <c r="HE38">
        <v>0</v>
      </c>
      <c r="HF38">
        <v>29.1246</v>
      </c>
      <c r="HG38">
        <v>999.9</v>
      </c>
      <c r="HH38">
        <v>62.5</v>
      </c>
      <c r="HI38">
        <v>33.7</v>
      </c>
      <c r="HJ38">
        <v>33.3468</v>
      </c>
      <c r="HK38">
        <v>61.5818</v>
      </c>
      <c r="HL38">
        <v>30.8413</v>
      </c>
      <c r="HM38">
        <v>1</v>
      </c>
      <c r="HN38">
        <v>0.268082</v>
      </c>
      <c r="HO38">
        <v>-0.877413</v>
      </c>
      <c r="HP38">
        <v>20.3148</v>
      </c>
      <c r="HQ38">
        <v>5.20022</v>
      </c>
      <c r="HR38">
        <v>11.8541</v>
      </c>
      <c r="HS38">
        <v>4.9822</v>
      </c>
      <c r="HT38">
        <v>3.26243</v>
      </c>
      <c r="HU38">
        <v>764.6</v>
      </c>
      <c r="HV38">
        <v>4042.5</v>
      </c>
      <c r="HW38">
        <v>6795.5</v>
      </c>
      <c r="HX38">
        <v>39.9</v>
      </c>
      <c r="HY38">
        <v>1.88339</v>
      </c>
      <c r="HZ38">
        <v>1.87943</v>
      </c>
      <c r="IA38">
        <v>1.88151</v>
      </c>
      <c r="IB38">
        <v>1.88</v>
      </c>
      <c r="IC38">
        <v>1.8782</v>
      </c>
      <c r="ID38">
        <v>1.87784</v>
      </c>
      <c r="IE38">
        <v>1.87967</v>
      </c>
      <c r="IF38">
        <v>1.87629</v>
      </c>
      <c r="IG38">
        <v>0</v>
      </c>
      <c r="IH38">
        <v>0</v>
      </c>
      <c r="II38">
        <v>0</v>
      </c>
      <c r="IJ38">
        <v>0</v>
      </c>
      <c r="IK38" t="s">
        <v>433</v>
      </c>
      <c r="IL38" t="s">
        <v>434</v>
      </c>
      <c r="IM38" t="s">
        <v>435</v>
      </c>
      <c r="IN38" t="s">
        <v>435</v>
      </c>
      <c r="IO38" t="s">
        <v>435</v>
      </c>
      <c r="IP38" t="s">
        <v>435</v>
      </c>
      <c r="IQ38">
        <v>0</v>
      </c>
      <c r="IR38">
        <v>100</v>
      </c>
      <c r="IS38">
        <v>100</v>
      </c>
      <c r="IT38">
        <v>0.235</v>
      </c>
      <c r="IU38">
        <v>0</v>
      </c>
      <c r="IV38">
        <v>-0.1957176418348122</v>
      </c>
      <c r="IW38">
        <v>0.001085284750954129</v>
      </c>
      <c r="IX38">
        <v>-2.12959365371586E-07</v>
      </c>
      <c r="IY38">
        <v>-7.809812456259381E-11</v>
      </c>
      <c r="IZ38">
        <v>0</v>
      </c>
      <c r="JA38">
        <v>0</v>
      </c>
      <c r="JB38">
        <v>0</v>
      </c>
      <c r="JC38">
        <v>0</v>
      </c>
      <c r="JD38">
        <v>18</v>
      </c>
      <c r="JE38">
        <v>2008</v>
      </c>
      <c r="JF38">
        <v>-1</v>
      </c>
      <c r="JG38">
        <v>-1</v>
      </c>
      <c r="JH38">
        <v>31.6</v>
      </c>
      <c r="JI38">
        <v>28295711.5</v>
      </c>
      <c r="JJ38">
        <v>1.25732</v>
      </c>
      <c r="JK38">
        <v>2.6123</v>
      </c>
      <c r="JL38">
        <v>1.54541</v>
      </c>
      <c r="JM38">
        <v>2.33398</v>
      </c>
      <c r="JN38">
        <v>1.5918</v>
      </c>
      <c r="JO38">
        <v>2.29858</v>
      </c>
      <c r="JP38">
        <v>38.8951</v>
      </c>
      <c r="JQ38">
        <v>15.2966</v>
      </c>
      <c r="JR38">
        <v>18</v>
      </c>
      <c r="JS38">
        <v>508.271</v>
      </c>
      <c r="JT38">
        <v>498.79</v>
      </c>
      <c r="JU38">
        <v>30.746</v>
      </c>
      <c r="JV38">
        <v>30.9179</v>
      </c>
      <c r="JW38">
        <v>29.999</v>
      </c>
      <c r="JX38">
        <v>30.928</v>
      </c>
      <c r="JY38">
        <v>30.8482</v>
      </c>
      <c r="JZ38">
        <v>25.2741</v>
      </c>
      <c r="KA38">
        <v>28.7338</v>
      </c>
      <c r="KB38">
        <v>61.4092</v>
      </c>
      <c r="KC38">
        <v>30.7866</v>
      </c>
      <c r="KD38">
        <v>531.722</v>
      </c>
      <c r="KE38">
        <v>26.8877</v>
      </c>
      <c r="KF38">
        <v>101.284</v>
      </c>
      <c r="KG38">
        <v>100.794</v>
      </c>
    </row>
    <row r="39" spans="1:293">
      <c r="A39">
        <v>23</v>
      </c>
      <c r="B39">
        <v>1697742693.1</v>
      </c>
      <c r="C39">
        <v>110</v>
      </c>
      <c r="D39" t="s">
        <v>479</v>
      </c>
      <c r="E39" t="s">
        <v>480</v>
      </c>
      <c r="F39">
        <v>5</v>
      </c>
      <c r="G39" t="s">
        <v>427</v>
      </c>
      <c r="H39" t="s">
        <v>428</v>
      </c>
      <c r="I39">
        <v>1697742690.3</v>
      </c>
      <c r="J39">
        <f>(K39)/1000</f>
        <v>0</v>
      </c>
      <c r="K39">
        <f>IF(DP39, AN39, AH39)</f>
        <v>0</v>
      </c>
      <c r="L39">
        <f>IF(DP39, AI39, AG39)</f>
        <v>0</v>
      </c>
      <c r="M39">
        <f>DR39 - IF(AU39&gt;1, L39*DL39*100.0/(AW39*EF39), 0)</f>
        <v>0</v>
      </c>
      <c r="N39">
        <f>((T39-J39/2)*M39-L39)/(T39+J39/2)</f>
        <v>0</v>
      </c>
      <c r="O39">
        <f>N39*(DY39+DZ39)/1000.0</f>
        <v>0</v>
      </c>
      <c r="P39">
        <f>(DR39 - IF(AU39&gt;1, L39*DL39*100.0/(AW39*EF39), 0))*(DY39+DZ39)/1000.0</f>
        <v>0</v>
      </c>
      <c r="Q39">
        <f>2.0/((1/S39-1/R39)+SIGN(S39)*SQRT((1/S39-1/R39)*(1/S39-1/R39) + 4*DM39/((DM39+1)*(DM39+1))*(2*1/S39*1/R39-1/R39*1/R39)))</f>
        <v>0</v>
      </c>
      <c r="R39">
        <f>IF(LEFT(DN39,1)&lt;&gt;"0",IF(LEFT(DN39,1)="1",3.0,DO39),$D$5+$E$5*(EF39*DY39/($K$5*1000))+$F$5*(EF39*DY39/($K$5*1000))*MAX(MIN(DL39,$J$5),$I$5)*MAX(MIN(DL39,$J$5),$I$5)+$G$5*MAX(MIN(DL39,$J$5),$I$5)*(EF39*DY39/($K$5*1000))+$H$5*(EF39*DY39/($K$5*1000))*(EF39*DY39/($K$5*1000)))</f>
        <v>0</v>
      </c>
      <c r="S39">
        <f>J39*(1000-(1000*0.61365*exp(17.502*W39/(240.97+W39))/(DY39+DZ39)+DT39)/2)/(1000*0.61365*exp(17.502*W39/(240.97+W39))/(DY39+DZ39)-DT39)</f>
        <v>0</v>
      </c>
      <c r="T39">
        <f>1/((DM39+1)/(Q39/1.6)+1/(R39/1.37)) + DM39/((DM39+1)/(Q39/1.6) + DM39/(R39/1.37))</f>
        <v>0</v>
      </c>
      <c r="U39">
        <f>(DH39*DK39)</f>
        <v>0</v>
      </c>
      <c r="V39">
        <f>(EA39+(U39+2*0.95*5.67E-8*(((EA39+$B$7)+273)^4-(EA39+273)^4)-44100*J39)/(1.84*29.3*R39+8*0.95*5.67E-8*(EA39+273)^3))</f>
        <v>0</v>
      </c>
      <c r="W39">
        <f>($C$7*EB39+$D$7*EC39+$E$7*V39)</f>
        <v>0</v>
      </c>
      <c r="X39">
        <f>0.61365*exp(17.502*W39/(240.97+W39))</f>
        <v>0</v>
      </c>
      <c r="Y39">
        <f>(Z39/AA39*100)</f>
        <v>0</v>
      </c>
      <c r="Z39">
        <f>DT39*(DY39+DZ39)/1000</f>
        <v>0</v>
      </c>
      <c r="AA39">
        <f>0.61365*exp(17.502*EA39/(240.97+EA39))</f>
        <v>0</v>
      </c>
      <c r="AB39">
        <f>(X39-DT39*(DY39+DZ39)/1000)</f>
        <v>0</v>
      </c>
      <c r="AC39">
        <f>(-J39*44100)</f>
        <v>0</v>
      </c>
      <c r="AD39">
        <f>2*29.3*R39*0.92*(EA39-W39)</f>
        <v>0</v>
      </c>
      <c r="AE39">
        <f>2*0.95*5.67E-8*(((EA39+$B$7)+273)^4-(W39+273)^4)</f>
        <v>0</v>
      </c>
      <c r="AF39">
        <f>U39+AE39+AC39+AD39</f>
        <v>0</v>
      </c>
      <c r="AG39">
        <f>DX39*AU39*(DS39-DR39*(1000-AU39*DU39)/(1000-AU39*DT39))/(100*DL39)</f>
        <v>0</v>
      </c>
      <c r="AH39">
        <f>1000*DX39*AU39*(DT39-DU39)/(100*DL39*(1000-AU39*DT39))</f>
        <v>0</v>
      </c>
      <c r="AI39">
        <f>(AJ39 - AK39 - DY39*1E3/(8.314*(EA39+273.15)) * AM39/DX39 * AL39) * DX39/(100*DL39) * (1000 - DU39)/1000</f>
        <v>0</v>
      </c>
      <c r="AJ39">
        <v>521.0484941182658</v>
      </c>
      <c r="AK39">
        <v>476.4871636363634</v>
      </c>
      <c r="AL39">
        <v>4.924851980544105</v>
      </c>
      <c r="AM39">
        <v>66.57056802044264</v>
      </c>
      <c r="AN39">
        <f>(AP39 - AO39 + DY39*1E3/(8.314*(EA39+273.15)) * AR39/DX39 * AQ39) * DX39/(100*DL39) * 1000/(1000 - AP39)</f>
        <v>0</v>
      </c>
      <c r="AO39">
        <v>26.94424037010656</v>
      </c>
      <c r="AP39">
        <v>27.80931272727274</v>
      </c>
      <c r="AQ39">
        <v>-2.183950468719989E-05</v>
      </c>
      <c r="AR39">
        <v>77.99991193535263</v>
      </c>
      <c r="AS39">
        <v>0</v>
      </c>
      <c r="AT39">
        <v>0</v>
      </c>
      <c r="AU39">
        <f>IF(AS39*$H$13&gt;=AW39,1.0,(AW39/(AW39-AS39*$H$13)))</f>
        <v>0</v>
      </c>
      <c r="AV39">
        <f>(AU39-1)*100</f>
        <v>0</v>
      </c>
      <c r="AW39">
        <f>MAX(0,($B$13+$C$13*EF39)/(1+$D$13*EF39)*DY39/(EA39+273)*$E$13)</f>
        <v>0</v>
      </c>
      <c r="AX39" t="s">
        <v>429</v>
      </c>
      <c r="AY39" t="s">
        <v>429</v>
      </c>
      <c r="AZ39">
        <v>0</v>
      </c>
      <c r="BA39">
        <v>0</v>
      </c>
      <c r="BB39">
        <f>1-AZ39/BA39</f>
        <v>0</v>
      </c>
      <c r="BC39">
        <v>0</v>
      </c>
      <c r="BD39" t="s">
        <v>429</v>
      </c>
      <c r="BE39" t="s">
        <v>429</v>
      </c>
      <c r="BF39">
        <v>0</v>
      </c>
      <c r="BG39">
        <v>0</v>
      </c>
      <c r="BH39">
        <f>1-BF39/BG39</f>
        <v>0</v>
      </c>
      <c r="BI39">
        <v>0.5</v>
      </c>
      <c r="BJ39">
        <f>DI39</f>
        <v>0</v>
      </c>
      <c r="BK39">
        <f>L39</f>
        <v>0</v>
      </c>
      <c r="BL39">
        <f>BH39*BI39*BJ39</f>
        <v>0</v>
      </c>
      <c r="BM39">
        <f>(BK39-BC39)/BJ39</f>
        <v>0</v>
      </c>
      <c r="BN39">
        <f>(BA39-BG39)/BG39</f>
        <v>0</v>
      </c>
      <c r="BO39">
        <f>AZ39/(BB39+AZ39/BG39)</f>
        <v>0</v>
      </c>
      <c r="BP39" t="s">
        <v>429</v>
      </c>
      <c r="BQ39">
        <v>0</v>
      </c>
      <c r="BR39">
        <f>IF(BQ39&lt;&gt;0, BQ39, BO39)</f>
        <v>0</v>
      </c>
      <c r="BS39">
        <f>1-BR39/BG39</f>
        <v>0</v>
      </c>
      <c r="BT39">
        <f>(BG39-BF39)/(BG39-BR39)</f>
        <v>0</v>
      </c>
      <c r="BU39">
        <f>(BA39-BG39)/(BA39-BR39)</f>
        <v>0</v>
      </c>
      <c r="BV39">
        <f>(BG39-BF39)/(BG39-AZ39)</f>
        <v>0</v>
      </c>
      <c r="BW39">
        <f>(BA39-BG39)/(BA39-AZ39)</f>
        <v>0</v>
      </c>
      <c r="BX39">
        <f>(BT39*BR39/BF39)</f>
        <v>0</v>
      </c>
      <c r="BY39">
        <f>(1-BX39)</f>
        <v>0</v>
      </c>
      <c r="BZ39">
        <v>1254</v>
      </c>
      <c r="CA39">
        <v>290.0000000000001</v>
      </c>
      <c r="CB39">
        <v>1794.22</v>
      </c>
      <c r="CC39">
        <v>145</v>
      </c>
      <c r="CD39">
        <v>10489.1</v>
      </c>
      <c r="CE39">
        <v>1791.54</v>
      </c>
      <c r="CF39">
        <v>2.68</v>
      </c>
      <c r="CG39">
        <v>300.0000000000001</v>
      </c>
      <c r="CH39">
        <v>24</v>
      </c>
      <c r="CI39">
        <v>1830.069211033827</v>
      </c>
      <c r="CJ39">
        <v>2.659560471730547</v>
      </c>
      <c r="CK39">
        <v>-40.40927745103821</v>
      </c>
      <c r="CL39">
        <v>2.423317042066543</v>
      </c>
      <c r="CM39">
        <v>0.9085152786405289</v>
      </c>
      <c r="CN39">
        <v>-0.008400608898776423</v>
      </c>
      <c r="CO39">
        <v>289.9999999999999</v>
      </c>
      <c r="CP39">
        <v>1781.89</v>
      </c>
      <c r="CQ39">
        <v>685</v>
      </c>
      <c r="CR39">
        <v>10454.8</v>
      </c>
      <c r="CS39">
        <v>1791.42</v>
      </c>
      <c r="CT39">
        <v>-9.529999999999999</v>
      </c>
      <c r="DH39">
        <f>$B$11*EG39+$C$11*EH39+$F$11*ES39*(1-EV39)</f>
        <v>0</v>
      </c>
      <c r="DI39">
        <f>DH39*DJ39</f>
        <v>0</v>
      </c>
      <c r="DJ39">
        <f>($B$11*$D$9+$C$11*$D$9+$F$11*((FF39+EX39)/MAX(FF39+EX39+FG39, 0.1)*$I$9+FG39/MAX(FF39+EX39+FG39, 0.1)*$J$9))/($B$11+$C$11+$F$11)</f>
        <v>0</v>
      </c>
      <c r="DK39">
        <f>($B$11*$K$9+$C$11*$K$9+$F$11*((FF39+EX39)/MAX(FF39+EX39+FG39, 0.1)*$P$9+FG39/MAX(FF39+EX39+FG39, 0.1)*$Q$9))/($B$11+$C$11+$F$11)</f>
        <v>0</v>
      </c>
      <c r="DL39">
        <v>6</v>
      </c>
      <c r="DM39">
        <v>0.5</v>
      </c>
      <c r="DN39" t="s">
        <v>430</v>
      </c>
      <c r="DO39">
        <v>2</v>
      </c>
      <c r="DP39" t="b">
        <v>1</v>
      </c>
      <c r="DQ39">
        <v>1697742690.3</v>
      </c>
      <c r="DR39">
        <v>452.2184</v>
      </c>
      <c r="DS39">
        <v>508.21</v>
      </c>
      <c r="DT39">
        <v>27.81645</v>
      </c>
      <c r="DU39">
        <v>26.94065000000001</v>
      </c>
      <c r="DV39">
        <v>451.9744000000001</v>
      </c>
      <c r="DW39">
        <v>27.81645</v>
      </c>
      <c r="DX39">
        <v>500.0278</v>
      </c>
      <c r="DY39">
        <v>98.46630999999999</v>
      </c>
      <c r="DZ39">
        <v>0.09990948999999999</v>
      </c>
      <c r="EA39">
        <v>30.4884</v>
      </c>
      <c r="EB39">
        <v>29.92092</v>
      </c>
      <c r="EC39">
        <v>999.9</v>
      </c>
      <c r="ED39">
        <v>0</v>
      </c>
      <c r="EE39">
        <v>0</v>
      </c>
      <c r="EF39">
        <v>10017.625</v>
      </c>
      <c r="EG39">
        <v>0</v>
      </c>
      <c r="EH39">
        <v>259.6366</v>
      </c>
      <c r="EI39">
        <v>-55.99150999999999</v>
      </c>
      <c r="EJ39">
        <v>465.1573999999999</v>
      </c>
      <c r="EK39">
        <v>522.2803</v>
      </c>
      <c r="EL39">
        <v>0.8757851000000001</v>
      </c>
      <c r="EM39">
        <v>508.21</v>
      </c>
      <c r="EN39">
        <v>26.94065000000001</v>
      </c>
      <c r="EO39">
        <v>2.738982</v>
      </c>
      <c r="EP39">
        <v>2.652746</v>
      </c>
      <c r="EQ39">
        <v>22.52087</v>
      </c>
      <c r="ER39">
        <v>21.99529</v>
      </c>
      <c r="ES39">
        <v>300.0917000000001</v>
      </c>
      <c r="ET39">
        <v>0.8999758999999999</v>
      </c>
      <c r="EU39">
        <v>0.10002406</v>
      </c>
      <c r="EV39">
        <v>0</v>
      </c>
      <c r="EW39">
        <v>827.8163000000001</v>
      </c>
      <c r="EX39">
        <v>4.999160000000001</v>
      </c>
      <c r="EY39">
        <v>3127.361</v>
      </c>
      <c r="EZ39">
        <v>2558.075</v>
      </c>
      <c r="FA39">
        <v>36.562</v>
      </c>
      <c r="FB39">
        <v>39.937</v>
      </c>
      <c r="FC39">
        <v>38.062</v>
      </c>
      <c r="FD39">
        <v>39.7311</v>
      </c>
      <c r="FE39">
        <v>39.062</v>
      </c>
      <c r="FF39">
        <v>265.576</v>
      </c>
      <c r="FG39">
        <v>29.516</v>
      </c>
      <c r="FH39">
        <v>0</v>
      </c>
      <c r="FI39">
        <v>1918.299999952316</v>
      </c>
      <c r="FJ39">
        <v>0</v>
      </c>
      <c r="FK39">
        <v>849.9986153846153</v>
      </c>
      <c r="FL39">
        <v>-271.7193846532833</v>
      </c>
      <c r="FM39">
        <v>-802.6468378439183</v>
      </c>
      <c r="FN39">
        <v>3191.916923076923</v>
      </c>
      <c r="FO39">
        <v>15</v>
      </c>
      <c r="FP39">
        <v>1697740793</v>
      </c>
      <c r="FQ39" t="s">
        <v>431</v>
      </c>
      <c r="FR39">
        <v>1697740793</v>
      </c>
      <c r="FS39">
        <v>0</v>
      </c>
      <c r="FT39">
        <v>7</v>
      </c>
      <c r="FU39">
        <v>-0.032</v>
      </c>
      <c r="FV39">
        <v>0</v>
      </c>
      <c r="FW39">
        <v>0.159</v>
      </c>
      <c r="FX39">
        <v>0</v>
      </c>
      <c r="FY39">
        <v>415</v>
      </c>
      <c r="FZ39">
        <v>0</v>
      </c>
      <c r="GA39">
        <v>0.37</v>
      </c>
      <c r="GB39">
        <v>0</v>
      </c>
      <c r="GC39">
        <v>-53.45473750000001</v>
      </c>
      <c r="GD39">
        <v>-18.34793133208257</v>
      </c>
      <c r="GE39">
        <v>1.774535400279112</v>
      </c>
      <c r="GF39">
        <v>0</v>
      </c>
      <c r="GG39">
        <v>866.9927352941177</v>
      </c>
      <c r="GH39">
        <v>-282.8728034284386</v>
      </c>
      <c r="GI39">
        <v>27.76448858048376</v>
      </c>
      <c r="GJ39">
        <v>0</v>
      </c>
      <c r="GK39">
        <v>0</v>
      </c>
      <c r="GL39">
        <v>2</v>
      </c>
      <c r="GM39" t="s">
        <v>432</v>
      </c>
      <c r="GN39">
        <v>3.12758</v>
      </c>
      <c r="GO39">
        <v>2.76358</v>
      </c>
      <c r="GP39">
        <v>0.103922</v>
      </c>
      <c r="GQ39">
        <v>0.112801</v>
      </c>
      <c r="GR39">
        <v>0.129066</v>
      </c>
      <c r="GS39">
        <v>0.12451</v>
      </c>
      <c r="GT39">
        <v>27211.5</v>
      </c>
      <c r="GU39">
        <v>28664.7</v>
      </c>
      <c r="GV39">
        <v>30074.1</v>
      </c>
      <c r="GW39">
        <v>33180.3</v>
      </c>
      <c r="GX39">
        <v>37394.3</v>
      </c>
      <c r="GY39">
        <v>44524</v>
      </c>
      <c r="GZ39">
        <v>37071.2</v>
      </c>
      <c r="HA39">
        <v>44408.3</v>
      </c>
      <c r="HB39">
        <v>1.95265</v>
      </c>
      <c r="HC39">
        <v>1.98507</v>
      </c>
      <c r="HD39">
        <v>0.0497922</v>
      </c>
      <c r="HE39">
        <v>0</v>
      </c>
      <c r="HF39">
        <v>29.1118</v>
      </c>
      <c r="HG39">
        <v>999.9</v>
      </c>
      <c r="HH39">
        <v>62.4</v>
      </c>
      <c r="HI39">
        <v>33.7</v>
      </c>
      <c r="HJ39">
        <v>33.2997</v>
      </c>
      <c r="HK39">
        <v>61.4418</v>
      </c>
      <c r="HL39">
        <v>30.8694</v>
      </c>
      <c r="HM39">
        <v>1</v>
      </c>
      <c r="HN39">
        <v>0.267033</v>
      </c>
      <c r="HO39">
        <v>-0.8796620000000001</v>
      </c>
      <c r="HP39">
        <v>20.3149</v>
      </c>
      <c r="HQ39">
        <v>5.20202</v>
      </c>
      <c r="HR39">
        <v>11.8542</v>
      </c>
      <c r="HS39">
        <v>4.9829</v>
      </c>
      <c r="HT39">
        <v>3.26265</v>
      </c>
      <c r="HU39">
        <v>764.8</v>
      </c>
      <c r="HV39">
        <v>4044.3</v>
      </c>
      <c r="HW39">
        <v>6800.5</v>
      </c>
      <c r="HX39">
        <v>39.9</v>
      </c>
      <c r="HY39">
        <v>1.88339</v>
      </c>
      <c r="HZ39">
        <v>1.87943</v>
      </c>
      <c r="IA39">
        <v>1.88149</v>
      </c>
      <c r="IB39">
        <v>1.88002</v>
      </c>
      <c r="IC39">
        <v>1.8782</v>
      </c>
      <c r="ID39">
        <v>1.87784</v>
      </c>
      <c r="IE39">
        <v>1.87965</v>
      </c>
      <c r="IF39">
        <v>1.87629</v>
      </c>
      <c r="IG39">
        <v>0</v>
      </c>
      <c r="IH39">
        <v>0</v>
      </c>
      <c r="II39">
        <v>0</v>
      </c>
      <c r="IJ39">
        <v>0</v>
      </c>
      <c r="IK39" t="s">
        <v>433</v>
      </c>
      <c r="IL39" t="s">
        <v>434</v>
      </c>
      <c r="IM39" t="s">
        <v>435</v>
      </c>
      <c r="IN39" t="s">
        <v>435</v>
      </c>
      <c r="IO39" t="s">
        <v>435</v>
      </c>
      <c r="IP39" t="s">
        <v>435</v>
      </c>
      <c r="IQ39">
        <v>0</v>
      </c>
      <c r="IR39">
        <v>100</v>
      </c>
      <c r="IS39">
        <v>100</v>
      </c>
      <c r="IT39">
        <v>0.256</v>
      </c>
      <c r="IU39">
        <v>0</v>
      </c>
      <c r="IV39">
        <v>-0.1957176418348122</v>
      </c>
      <c r="IW39">
        <v>0.001085284750954129</v>
      </c>
      <c r="IX39">
        <v>-2.12959365371586E-07</v>
      </c>
      <c r="IY39">
        <v>-7.809812456259381E-11</v>
      </c>
      <c r="IZ39">
        <v>0</v>
      </c>
      <c r="JA39">
        <v>0</v>
      </c>
      <c r="JB39">
        <v>0</v>
      </c>
      <c r="JC39">
        <v>0</v>
      </c>
      <c r="JD39">
        <v>18</v>
      </c>
      <c r="JE39">
        <v>2008</v>
      </c>
      <c r="JF39">
        <v>-1</v>
      </c>
      <c r="JG39">
        <v>-1</v>
      </c>
      <c r="JH39">
        <v>31.7</v>
      </c>
      <c r="JI39">
        <v>28295711.6</v>
      </c>
      <c r="JJ39">
        <v>1.30493</v>
      </c>
      <c r="JK39">
        <v>2.61597</v>
      </c>
      <c r="JL39">
        <v>1.54541</v>
      </c>
      <c r="JM39">
        <v>2.33521</v>
      </c>
      <c r="JN39">
        <v>1.5918</v>
      </c>
      <c r="JO39">
        <v>2.323</v>
      </c>
      <c r="JP39">
        <v>38.8951</v>
      </c>
      <c r="JQ39">
        <v>15.3141</v>
      </c>
      <c r="JR39">
        <v>18</v>
      </c>
      <c r="JS39">
        <v>508.249</v>
      </c>
      <c r="JT39">
        <v>499.165</v>
      </c>
      <c r="JU39">
        <v>30.8104</v>
      </c>
      <c r="JV39">
        <v>30.9044</v>
      </c>
      <c r="JW39">
        <v>29.999</v>
      </c>
      <c r="JX39">
        <v>30.9193</v>
      </c>
      <c r="JY39">
        <v>30.8395</v>
      </c>
      <c r="JZ39">
        <v>26.202</v>
      </c>
      <c r="KA39">
        <v>28.7338</v>
      </c>
      <c r="KB39">
        <v>61.4092</v>
      </c>
      <c r="KC39">
        <v>30.8421</v>
      </c>
      <c r="KD39">
        <v>551.7569999999999</v>
      </c>
      <c r="KE39">
        <v>26.8824</v>
      </c>
      <c r="KF39">
        <v>101.286</v>
      </c>
      <c r="KG39">
        <v>100.796</v>
      </c>
    </row>
    <row r="40" spans="1:293">
      <c r="A40">
        <v>24</v>
      </c>
      <c r="B40">
        <v>1697742698.1</v>
      </c>
      <c r="C40">
        <v>115</v>
      </c>
      <c r="D40" t="s">
        <v>481</v>
      </c>
      <c r="E40" t="s">
        <v>482</v>
      </c>
      <c r="F40">
        <v>5</v>
      </c>
      <c r="G40" t="s">
        <v>427</v>
      </c>
      <c r="H40" t="s">
        <v>428</v>
      </c>
      <c r="I40">
        <v>1697742695.6</v>
      </c>
      <c r="J40">
        <f>(K40)/1000</f>
        <v>0</v>
      </c>
      <c r="K40">
        <f>IF(DP40, AN40, AH40)</f>
        <v>0</v>
      </c>
      <c r="L40">
        <f>IF(DP40, AI40, AG40)</f>
        <v>0</v>
      </c>
      <c r="M40">
        <f>DR40 - IF(AU40&gt;1, L40*DL40*100.0/(AW40*EF40), 0)</f>
        <v>0</v>
      </c>
      <c r="N40">
        <f>((T40-J40/2)*M40-L40)/(T40+J40/2)</f>
        <v>0</v>
      </c>
      <c r="O40">
        <f>N40*(DY40+DZ40)/1000.0</f>
        <v>0</v>
      </c>
      <c r="P40">
        <f>(DR40 - IF(AU40&gt;1, L40*DL40*100.0/(AW40*EF40), 0))*(DY40+DZ40)/1000.0</f>
        <v>0</v>
      </c>
      <c r="Q40">
        <f>2.0/((1/S40-1/R40)+SIGN(S40)*SQRT((1/S40-1/R40)*(1/S40-1/R40) + 4*DM40/((DM40+1)*(DM40+1))*(2*1/S40*1/R40-1/R40*1/R40)))</f>
        <v>0</v>
      </c>
      <c r="R40">
        <f>IF(LEFT(DN40,1)&lt;&gt;"0",IF(LEFT(DN40,1)="1",3.0,DO40),$D$5+$E$5*(EF40*DY40/($K$5*1000))+$F$5*(EF40*DY40/($K$5*1000))*MAX(MIN(DL40,$J$5),$I$5)*MAX(MIN(DL40,$J$5),$I$5)+$G$5*MAX(MIN(DL40,$J$5),$I$5)*(EF40*DY40/($K$5*1000))+$H$5*(EF40*DY40/($K$5*1000))*(EF40*DY40/($K$5*1000)))</f>
        <v>0</v>
      </c>
      <c r="S40">
        <f>J40*(1000-(1000*0.61365*exp(17.502*W40/(240.97+W40))/(DY40+DZ40)+DT40)/2)/(1000*0.61365*exp(17.502*W40/(240.97+W40))/(DY40+DZ40)-DT40)</f>
        <v>0</v>
      </c>
      <c r="T40">
        <f>1/((DM40+1)/(Q40/1.6)+1/(R40/1.37)) + DM40/((DM40+1)/(Q40/1.6) + DM40/(R40/1.37))</f>
        <v>0</v>
      </c>
      <c r="U40">
        <f>(DH40*DK40)</f>
        <v>0</v>
      </c>
      <c r="V40">
        <f>(EA40+(U40+2*0.95*5.67E-8*(((EA40+$B$7)+273)^4-(EA40+273)^4)-44100*J40)/(1.84*29.3*R40+8*0.95*5.67E-8*(EA40+273)^3))</f>
        <v>0</v>
      </c>
      <c r="W40">
        <f>($C$7*EB40+$D$7*EC40+$E$7*V40)</f>
        <v>0</v>
      </c>
      <c r="X40">
        <f>0.61365*exp(17.502*W40/(240.97+W40))</f>
        <v>0</v>
      </c>
      <c r="Y40">
        <f>(Z40/AA40*100)</f>
        <v>0</v>
      </c>
      <c r="Z40">
        <f>DT40*(DY40+DZ40)/1000</f>
        <v>0</v>
      </c>
      <c r="AA40">
        <f>0.61365*exp(17.502*EA40/(240.97+EA40))</f>
        <v>0</v>
      </c>
      <c r="AB40">
        <f>(X40-DT40*(DY40+DZ40)/1000)</f>
        <v>0</v>
      </c>
      <c r="AC40">
        <f>(-J40*44100)</f>
        <v>0</v>
      </c>
      <c r="AD40">
        <f>2*29.3*R40*0.92*(EA40-W40)</f>
        <v>0</v>
      </c>
      <c r="AE40">
        <f>2*0.95*5.67E-8*(((EA40+$B$7)+273)^4-(W40+273)^4)</f>
        <v>0</v>
      </c>
      <c r="AF40">
        <f>U40+AE40+AC40+AD40</f>
        <v>0</v>
      </c>
      <c r="AG40">
        <f>DX40*AU40*(DS40-DR40*(1000-AU40*DU40)/(1000-AU40*DT40))/(100*DL40)</f>
        <v>0</v>
      </c>
      <c r="AH40">
        <f>1000*DX40*AU40*(DT40-DU40)/(100*DL40*(1000-AU40*DT40))</f>
        <v>0</v>
      </c>
      <c r="AI40">
        <f>(AJ40 - AK40 - DY40*1E3/(8.314*(EA40+273.15)) * AM40/DX40 * AL40) * DX40/(100*DL40) * (1000 - DU40)/1000</f>
        <v>0</v>
      </c>
      <c r="AJ40">
        <v>546.9708568208307</v>
      </c>
      <c r="AK40">
        <v>501.3657090909094</v>
      </c>
      <c r="AL40">
        <v>4.971712648857952</v>
      </c>
      <c r="AM40">
        <v>66.57056802044264</v>
      </c>
      <c r="AN40">
        <f>(AP40 - AO40 + DY40*1E3/(8.314*(EA40+273.15)) * AR40/DX40 * AQ40) * DX40/(100*DL40) * 1000/(1000 - AP40)</f>
        <v>0</v>
      </c>
      <c r="AO40">
        <v>26.90454650811382</v>
      </c>
      <c r="AP40">
        <v>27.79526848484848</v>
      </c>
      <c r="AQ40">
        <v>-0.001586909847143789</v>
      </c>
      <c r="AR40">
        <v>77.99991193535263</v>
      </c>
      <c r="AS40">
        <v>0</v>
      </c>
      <c r="AT40">
        <v>0</v>
      </c>
      <c r="AU40">
        <f>IF(AS40*$H$13&gt;=AW40,1.0,(AW40/(AW40-AS40*$H$13)))</f>
        <v>0</v>
      </c>
      <c r="AV40">
        <f>(AU40-1)*100</f>
        <v>0</v>
      </c>
      <c r="AW40">
        <f>MAX(0,($B$13+$C$13*EF40)/(1+$D$13*EF40)*DY40/(EA40+273)*$E$13)</f>
        <v>0</v>
      </c>
      <c r="AX40" t="s">
        <v>429</v>
      </c>
      <c r="AY40" t="s">
        <v>429</v>
      </c>
      <c r="AZ40">
        <v>0</v>
      </c>
      <c r="BA40">
        <v>0</v>
      </c>
      <c r="BB40">
        <f>1-AZ40/BA40</f>
        <v>0</v>
      </c>
      <c r="BC40">
        <v>0</v>
      </c>
      <c r="BD40" t="s">
        <v>429</v>
      </c>
      <c r="BE40" t="s">
        <v>429</v>
      </c>
      <c r="BF40">
        <v>0</v>
      </c>
      <c r="BG40">
        <v>0</v>
      </c>
      <c r="BH40">
        <f>1-BF40/BG40</f>
        <v>0</v>
      </c>
      <c r="BI40">
        <v>0.5</v>
      </c>
      <c r="BJ40">
        <f>DI40</f>
        <v>0</v>
      </c>
      <c r="BK40">
        <f>L40</f>
        <v>0</v>
      </c>
      <c r="BL40">
        <f>BH40*BI40*BJ40</f>
        <v>0</v>
      </c>
      <c r="BM40">
        <f>(BK40-BC40)/BJ40</f>
        <v>0</v>
      </c>
      <c r="BN40">
        <f>(BA40-BG40)/BG40</f>
        <v>0</v>
      </c>
      <c r="BO40">
        <f>AZ40/(BB40+AZ40/BG40)</f>
        <v>0</v>
      </c>
      <c r="BP40" t="s">
        <v>429</v>
      </c>
      <c r="BQ40">
        <v>0</v>
      </c>
      <c r="BR40">
        <f>IF(BQ40&lt;&gt;0, BQ40, BO40)</f>
        <v>0</v>
      </c>
      <c r="BS40">
        <f>1-BR40/BG40</f>
        <v>0</v>
      </c>
      <c r="BT40">
        <f>(BG40-BF40)/(BG40-BR40)</f>
        <v>0</v>
      </c>
      <c r="BU40">
        <f>(BA40-BG40)/(BA40-BR40)</f>
        <v>0</v>
      </c>
      <c r="BV40">
        <f>(BG40-BF40)/(BG40-AZ40)</f>
        <v>0</v>
      </c>
      <c r="BW40">
        <f>(BA40-BG40)/(BA40-AZ40)</f>
        <v>0</v>
      </c>
      <c r="BX40">
        <f>(BT40*BR40/BF40)</f>
        <v>0</v>
      </c>
      <c r="BY40">
        <f>(1-BX40)</f>
        <v>0</v>
      </c>
      <c r="BZ40">
        <v>1254</v>
      </c>
      <c r="CA40">
        <v>290.0000000000001</v>
      </c>
      <c r="CB40">
        <v>1794.22</v>
      </c>
      <c r="CC40">
        <v>145</v>
      </c>
      <c r="CD40">
        <v>10489.1</v>
      </c>
      <c r="CE40">
        <v>1791.54</v>
      </c>
      <c r="CF40">
        <v>2.68</v>
      </c>
      <c r="CG40">
        <v>300.0000000000001</v>
      </c>
      <c r="CH40">
        <v>24</v>
      </c>
      <c r="CI40">
        <v>1830.069211033827</v>
      </c>
      <c r="CJ40">
        <v>2.659560471730547</v>
      </c>
      <c r="CK40">
        <v>-40.40927745103821</v>
      </c>
      <c r="CL40">
        <v>2.423317042066543</v>
      </c>
      <c r="CM40">
        <v>0.9085152786405289</v>
      </c>
      <c r="CN40">
        <v>-0.008400608898776423</v>
      </c>
      <c r="CO40">
        <v>289.9999999999999</v>
      </c>
      <c r="CP40">
        <v>1781.89</v>
      </c>
      <c r="CQ40">
        <v>685</v>
      </c>
      <c r="CR40">
        <v>10454.8</v>
      </c>
      <c r="CS40">
        <v>1791.42</v>
      </c>
      <c r="CT40">
        <v>-9.529999999999999</v>
      </c>
      <c r="DH40">
        <f>$B$11*EG40+$C$11*EH40+$F$11*ES40*(1-EV40)</f>
        <v>0</v>
      </c>
      <c r="DI40">
        <f>DH40*DJ40</f>
        <v>0</v>
      </c>
      <c r="DJ40">
        <f>($B$11*$D$9+$C$11*$D$9+$F$11*((FF40+EX40)/MAX(FF40+EX40+FG40, 0.1)*$I$9+FG40/MAX(FF40+EX40+FG40, 0.1)*$J$9))/($B$11+$C$11+$F$11)</f>
        <v>0</v>
      </c>
      <c r="DK40">
        <f>($B$11*$K$9+$C$11*$K$9+$F$11*((FF40+EX40)/MAX(FF40+EX40+FG40, 0.1)*$P$9+FG40/MAX(FF40+EX40+FG40, 0.1)*$Q$9))/($B$11+$C$11+$F$11)</f>
        <v>0</v>
      </c>
      <c r="DL40">
        <v>6</v>
      </c>
      <c r="DM40">
        <v>0.5</v>
      </c>
      <c r="DN40" t="s">
        <v>430</v>
      </c>
      <c r="DO40">
        <v>2</v>
      </c>
      <c r="DP40" t="b">
        <v>1</v>
      </c>
      <c r="DQ40">
        <v>1697742695.6</v>
      </c>
      <c r="DR40">
        <v>477.7738888888889</v>
      </c>
      <c r="DS40">
        <v>534.9944444444444</v>
      </c>
      <c r="DT40">
        <v>27.79883333333333</v>
      </c>
      <c r="DU40">
        <v>26.90376666666667</v>
      </c>
      <c r="DV40">
        <v>477.5085555555556</v>
      </c>
      <c r="DW40">
        <v>27.79883333333333</v>
      </c>
      <c r="DX40">
        <v>499.9673333333333</v>
      </c>
      <c r="DY40">
        <v>98.46435555555556</v>
      </c>
      <c r="DZ40">
        <v>0.1000133555555556</v>
      </c>
      <c r="EA40">
        <v>30.50424444444444</v>
      </c>
      <c r="EB40">
        <v>29.93623333333333</v>
      </c>
      <c r="EC40">
        <v>999.9000000000001</v>
      </c>
      <c r="ED40">
        <v>0</v>
      </c>
      <c r="EE40">
        <v>0</v>
      </c>
      <c r="EF40">
        <v>10014.73333333333</v>
      </c>
      <c r="EG40">
        <v>0</v>
      </c>
      <c r="EH40">
        <v>260.6184444444444</v>
      </c>
      <c r="EI40">
        <v>-57.22075555555556</v>
      </c>
      <c r="EJ40">
        <v>491.4351111111112</v>
      </c>
      <c r="EK40">
        <v>549.7858888888888</v>
      </c>
      <c r="EL40">
        <v>0.8950875555555555</v>
      </c>
      <c r="EM40">
        <v>534.9944444444444</v>
      </c>
      <c r="EN40">
        <v>26.90376666666667</v>
      </c>
      <c r="EO40">
        <v>2.737196666666667</v>
      </c>
      <c r="EP40">
        <v>2.649061111111111</v>
      </c>
      <c r="EQ40">
        <v>22.51013333333333</v>
      </c>
      <c r="ER40">
        <v>21.97252222222222</v>
      </c>
      <c r="ES40">
        <v>299.9853333333333</v>
      </c>
      <c r="ET40">
        <v>0.8999609999999999</v>
      </c>
      <c r="EU40">
        <v>0.1000389111111111</v>
      </c>
      <c r="EV40">
        <v>0</v>
      </c>
      <c r="EW40">
        <v>806.2471111111112</v>
      </c>
      <c r="EX40">
        <v>4.99916</v>
      </c>
      <c r="EY40">
        <v>3058.982222222222</v>
      </c>
      <c r="EZ40">
        <v>2557.14</v>
      </c>
      <c r="FA40">
        <v>36.562</v>
      </c>
      <c r="FB40">
        <v>39.937</v>
      </c>
      <c r="FC40">
        <v>38.062</v>
      </c>
      <c r="FD40">
        <v>39.736</v>
      </c>
      <c r="FE40">
        <v>39.062</v>
      </c>
      <c r="FF40">
        <v>265.4744444444444</v>
      </c>
      <c r="FG40">
        <v>29.51111111111111</v>
      </c>
      <c r="FH40">
        <v>0</v>
      </c>
      <c r="FI40">
        <v>1923.700000047684</v>
      </c>
      <c r="FJ40">
        <v>0</v>
      </c>
      <c r="FK40">
        <v>825.0784</v>
      </c>
      <c r="FL40">
        <v>-250.3838458027824</v>
      </c>
      <c r="FM40">
        <v>-757.1115375372508</v>
      </c>
      <c r="FN40">
        <v>3117.4504</v>
      </c>
      <c r="FO40">
        <v>15</v>
      </c>
      <c r="FP40">
        <v>1697740793</v>
      </c>
      <c r="FQ40" t="s">
        <v>431</v>
      </c>
      <c r="FR40">
        <v>1697740793</v>
      </c>
      <c r="FS40">
        <v>0</v>
      </c>
      <c r="FT40">
        <v>7</v>
      </c>
      <c r="FU40">
        <v>-0.032</v>
      </c>
      <c r="FV40">
        <v>0</v>
      </c>
      <c r="FW40">
        <v>0.159</v>
      </c>
      <c r="FX40">
        <v>0</v>
      </c>
      <c r="FY40">
        <v>415</v>
      </c>
      <c r="FZ40">
        <v>0</v>
      </c>
      <c r="GA40">
        <v>0.37</v>
      </c>
      <c r="GB40">
        <v>0</v>
      </c>
      <c r="GC40">
        <v>-54.93428292682927</v>
      </c>
      <c r="GD40">
        <v>-17.70486062717777</v>
      </c>
      <c r="GE40">
        <v>1.759351238785429</v>
      </c>
      <c r="GF40">
        <v>0</v>
      </c>
      <c r="GG40">
        <v>842.3700588235293</v>
      </c>
      <c r="GH40">
        <v>-265.3658671008517</v>
      </c>
      <c r="GI40">
        <v>26.05582428730009</v>
      </c>
      <c r="GJ40">
        <v>0</v>
      </c>
      <c r="GK40">
        <v>0</v>
      </c>
      <c r="GL40">
        <v>2</v>
      </c>
      <c r="GM40" t="s">
        <v>432</v>
      </c>
      <c r="GN40">
        <v>3.12771</v>
      </c>
      <c r="GO40">
        <v>2.7636</v>
      </c>
      <c r="GP40">
        <v>0.107893</v>
      </c>
      <c r="GQ40">
        <v>0.116726</v>
      </c>
      <c r="GR40">
        <v>0.129029</v>
      </c>
      <c r="GS40">
        <v>0.124473</v>
      </c>
      <c r="GT40">
        <v>27091.7</v>
      </c>
      <c r="GU40">
        <v>28538.6</v>
      </c>
      <c r="GV40">
        <v>30075</v>
      </c>
      <c r="GW40">
        <v>33181.2</v>
      </c>
      <c r="GX40">
        <v>37397</v>
      </c>
      <c r="GY40">
        <v>44527.6</v>
      </c>
      <c r="GZ40">
        <v>37072</v>
      </c>
      <c r="HA40">
        <v>44409.7</v>
      </c>
      <c r="HB40">
        <v>1.95297</v>
      </c>
      <c r="HC40">
        <v>1.98505</v>
      </c>
      <c r="HD40">
        <v>0.0517517</v>
      </c>
      <c r="HE40">
        <v>0</v>
      </c>
      <c r="HF40">
        <v>29.1008</v>
      </c>
      <c r="HG40">
        <v>999.9</v>
      </c>
      <c r="HH40">
        <v>62.4</v>
      </c>
      <c r="HI40">
        <v>33.7</v>
      </c>
      <c r="HJ40">
        <v>33.2975</v>
      </c>
      <c r="HK40">
        <v>61.7818</v>
      </c>
      <c r="HL40">
        <v>30.7812</v>
      </c>
      <c r="HM40">
        <v>1</v>
      </c>
      <c r="HN40">
        <v>0.265983</v>
      </c>
      <c r="HO40">
        <v>-0.879837</v>
      </c>
      <c r="HP40">
        <v>20.3149</v>
      </c>
      <c r="HQ40">
        <v>5.20217</v>
      </c>
      <c r="HR40">
        <v>11.8542</v>
      </c>
      <c r="HS40">
        <v>4.9828</v>
      </c>
      <c r="HT40">
        <v>3.2626</v>
      </c>
      <c r="HU40">
        <v>764.8</v>
      </c>
      <c r="HV40">
        <v>4044.3</v>
      </c>
      <c r="HW40">
        <v>6800.5</v>
      </c>
      <c r="HX40">
        <v>39.9</v>
      </c>
      <c r="HY40">
        <v>1.88339</v>
      </c>
      <c r="HZ40">
        <v>1.87943</v>
      </c>
      <c r="IA40">
        <v>1.88147</v>
      </c>
      <c r="IB40">
        <v>1.88</v>
      </c>
      <c r="IC40">
        <v>1.8782</v>
      </c>
      <c r="ID40">
        <v>1.87783</v>
      </c>
      <c r="IE40">
        <v>1.87961</v>
      </c>
      <c r="IF40">
        <v>1.8763</v>
      </c>
      <c r="IG40">
        <v>0</v>
      </c>
      <c r="IH40">
        <v>0</v>
      </c>
      <c r="II40">
        <v>0</v>
      </c>
      <c r="IJ40">
        <v>0</v>
      </c>
      <c r="IK40" t="s">
        <v>433</v>
      </c>
      <c r="IL40" t="s">
        <v>434</v>
      </c>
      <c r="IM40" t="s">
        <v>435</v>
      </c>
      <c r="IN40" t="s">
        <v>435</v>
      </c>
      <c r="IO40" t="s">
        <v>435</v>
      </c>
      <c r="IP40" t="s">
        <v>435</v>
      </c>
      <c r="IQ40">
        <v>0</v>
      </c>
      <c r="IR40">
        <v>100</v>
      </c>
      <c r="IS40">
        <v>100</v>
      </c>
      <c r="IT40">
        <v>0.276</v>
      </c>
      <c r="IU40">
        <v>0</v>
      </c>
      <c r="IV40">
        <v>-0.1957176418348122</v>
      </c>
      <c r="IW40">
        <v>0.001085284750954129</v>
      </c>
      <c r="IX40">
        <v>-2.12959365371586E-07</v>
      </c>
      <c r="IY40">
        <v>-7.809812456259381E-11</v>
      </c>
      <c r="IZ40">
        <v>0</v>
      </c>
      <c r="JA40">
        <v>0</v>
      </c>
      <c r="JB40">
        <v>0</v>
      </c>
      <c r="JC40">
        <v>0</v>
      </c>
      <c r="JD40">
        <v>18</v>
      </c>
      <c r="JE40">
        <v>2008</v>
      </c>
      <c r="JF40">
        <v>-1</v>
      </c>
      <c r="JG40">
        <v>-1</v>
      </c>
      <c r="JH40">
        <v>31.8</v>
      </c>
      <c r="JI40">
        <v>28295711.6</v>
      </c>
      <c r="JJ40">
        <v>1.3562</v>
      </c>
      <c r="JK40">
        <v>2.57202</v>
      </c>
      <c r="JL40">
        <v>1.54541</v>
      </c>
      <c r="JM40">
        <v>2.33398</v>
      </c>
      <c r="JN40">
        <v>1.5918</v>
      </c>
      <c r="JO40">
        <v>2.31323</v>
      </c>
      <c r="JP40">
        <v>38.8951</v>
      </c>
      <c r="JQ40">
        <v>15.3053</v>
      </c>
      <c r="JR40">
        <v>18</v>
      </c>
      <c r="JS40">
        <v>508.382</v>
      </c>
      <c r="JT40">
        <v>499.083</v>
      </c>
      <c r="JU40">
        <v>30.8648</v>
      </c>
      <c r="JV40">
        <v>30.8909</v>
      </c>
      <c r="JW40">
        <v>29.9991</v>
      </c>
      <c r="JX40">
        <v>30.9104</v>
      </c>
      <c r="JY40">
        <v>30.8315</v>
      </c>
      <c r="JZ40">
        <v>27.2532</v>
      </c>
      <c r="KA40">
        <v>28.7338</v>
      </c>
      <c r="KB40">
        <v>61.4092</v>
      </c>
      <c r="KC40">
        <v>30.8919</v>
      </c>
      <c r="KD40">
        <v>581.811</v>
      </c>
      <c r="KE40">
        <v>26.8666</v>
      </c>
      <c r="KF40">
        <v>101.289</v>
      </c>
      <c r="KG40">
        <v>100.799</v>
      </c>
    </row>
    <row r="41" spans="1:293">
      <c r="A41">
        <v>25</v>
      </c>
      <c r="B41">
        <v>1697742703.1</v>
      </c>
      <c r="C41">
        <v>120</v>
      </c>
      <c r="D41" t="s">
        <v>483</v>
      </c>
      <c r="E41" t="s">
        <v>484</v>
      </c>
      <c r="F41">
        <v>5</v>
      </c>
      <c r="G41" t="s">
        <v>427</v>
      </c>
      <c r="H41" t="s">
        <v>428</v>
      </c>
      <c r="I41">
        <v>1697742700.3</v>
      </c>
      <c r="J41">
        <f>(K41)/1000</f>
        <v>0</v>
      </c>
      <c r="K41">
        <f>IF(DP41, AN41, AH41)</f>
        <v>0</v>
      </c>
      <c r="L41">
        <f>IF(DP41, AI41, AG41)</f>
        <v>0</v>
      </c>
      <c r="M41">
        <f>DR41 - IF(AU41&gt;1, L41*DL41*100.0/(AW41*EF41), 0)</f>
        <v>0</v>
      </c>
      <c r="N41">
        <f>((T41-J41/2)*M41-L41)/(T41+J41/2)</f>
        <v>0</v>
      </c>
      <c r="O41">
        <f>N41*(DY41+DZ41)/1000.0</f>
        <v>0</v>
      </c>
      <c r="P41">
        <f>(DR41 - IF(AU41&gt;1, L41*DL41*100.0/(AW41*EF41), 0))*(DY41+DZ41)/1000.0</f>
        <v>0</v>
      </c>
      <c r="Q41">
        <f>2.0/((1/S41-1/R41)+SIGN(S41)*SQRT((1/S41-1/R41)*(1/S41-1/R41) + 4*DM41/((DM41+1)*(DM41+1))*(2*1/S41*1/R41-1/R41*1/R41)))</f>
        <v>0</v>
      </c>
      <c r="R41">
        <f>IF(LEFT(DN41,1)&lt;&gt;"0",IF(LEFT(DN41,1)="1",3.0,DO41),$D$5+$E$5*(EF41*DY41/($K$5*1000))+$F$5*(EF41*DY41/($K$5*1000))*MAX(MIN(DL41,$J$5),$I$5)*MAX(MIN(DL41,$J$5),$I$5)+$G$5*MAX(MIN(DL41,$J$5),$I$5)*(EF41*DY41/($K$5*1000))+$H$5*(EF41*DY41/($K$5*1000))*(EF41*DY41/($K$5*1000)))</f>
        <v>0</v>
      </c>
      <c r="S41">
        <f>J41*(1000-(1000*0.61365*exp(17.502*W41/(240.97+W41))/(DY41+DZ41)+DT41)/2)/(1000*0.61365*exp(17.502*W41/(240.97+W41))/(DY41+DZ41)-DT41)</f>
        <v>0</v>
      </c>
      <c r="T41">
        <f>1/((DM41+1)/(Q41/1.6)+1/(R41/1.37)) + DM41/((DM41+1)/(Q41/1.6) + DM41/(R41/1.37))</f>
        <v>0</v>
      </c>
      <c r="U41">
        <f>(DH41*DK41)</f>
        <v>0</v>
      </c>
      <c r="V41">
        <f>(EA41+(U41+2*0.95*5.67E-8*(((EA41+$B$7)+273)^4-(EA41+273)^4)-44100*J41)/(1.84*29.3*R41+8*0.95*5.67E-8*(EA41+273)^3))</f>
        <v>0</v>
      </c>
      <c r="W41">
        <f>($C$7*EB41+$D$7*EC41+$E$7*V41)</f>
        <v>0</v>
      </c>
      <c r="X41">
        <f>0.61365*exp(17.502*W41/(240.97+W41))</f>
        <v>0</v>
      </c>
      <c r="Y41">
        <f>(Z41/AA41*100)</f>
        <v>0</v>
      </c>
      <c r="Z41">
        <f>DT41*(DY41+DZ41)/1000</f>
        <v>0</v>
      </c>
      <c r="AA41">
        <f>0.61365*exp(17.502*EA41/(240.97+EA41))</f>
        <v>0</v>
      </c>
      <c r="AB41">
        <f>(X41-DT41*(DY41+DZ41)/1000)</f>
        <v>0</v>
      </c>
      <c r="AC41">
        <f>(-J41*44100)</f>
        <v>0</v>
      </c>
      <c r="AD41">
        <f>2*29.3*R41*0.92*(EA41-W41)</f>
        <v>0</v>
      </c>
      <c r="AE41">
        <f>2*0.95*5.67E-8*(((EA41+$B$7)+273)^4-(W41+273)^4)</f>
        <v>0</v>
      </c>
      <c r="AF41">
        <f>U41+AE41+AC41+AD41</f>
        <v>0</v>
      </c>
      <c r="AG41">
        <f>DX41*AU41*(DS41-DR41*(1000-AU41*DU41)/(1000-AU41*DT41))/(100*DL41)</f>
        <v>0</v>
      </c>
      <c r="AH41">
        <f>1000*DX41*AU41*(DT41-DU41)/(100*DL41*(1000-AU41*DT41))</f>
        <v>0</v>
      </c>
      <c r="AI41">
        <f>(AJ41 - AK41 - DY41*1E3/(8.314*(EA41+273.15)) * AM41/DX41 * AL41) * DX41/(100*DL41) * (1000 - DU41)/1000</f>
        <v>0</v>
      </c>
      <c r="AJ41">
        <v>572.9318476847851</v>
      </c>
      <c r="AK41">
        <v>525.9363878787881</v>
      </c>
      <c r="AL41">
        <v>4.910234511766328</v>
      </c>
      <c r="AM41">
        <v>66.57056802044264</v>
      </c>
      <c r="AN41">
        <f>(AP41 - AO41 + DY41*1E3/(8.314*(EA41+273.15)) * AR41/DX41 * AQ41) * DX41/(100*DL41) * 1000/(1000 - AP41)</f>
        <v>0</v>
      </c>
      <c r="AO41">
        <v>26.89570794920512</v>
      </c>
      <c r="AP41">
        <v>27.78912787878788</v>
      </c>
      <c r="AQ41">
        <v>-0.0003325608755141752</v>
      </c>
      <c r="AR41">
        <v>77.99991193535263</v>
      </c>
      <c r="AS41">
        <v>0</v>
      </c>
      <c r="AT41">
        <v>0</v>
      </c>
      <c r="AU41">
        <f>IF(AS41*$H$13&gt;=AW41,1.0,(AW41/(AW41-AS41*$H$13)))</f>
        <v>0</v>
      </c>
      <c r="AV41">
        <f>(AU41-1)*100</f>
        <v>0</v>
      </c>
      <c r="AW41">
        <f>MAX(0,($B$13+$C$13*EF41)/(1+$D$13*EF41)*DY41/(EA41+273)*$E$13)</f>
        <v>0</v>
      </c>
      <c r="AX41" t="s">
        <v>429</v>
      </c>
      <c r="AY41" t="s">
        <v>429</v>
      </c>
      <c r="AZ41">
        <v>0</v>
      </c>
      <c r="BA41">
        <v>0</v>
      </c>
      <c r="BB41">
        <f>1-AZ41/BA41</f>
        <v>0</v>
      </c>
      <c r="BC41">
        <v>0</v>
      </c>
      <c r="BD41" t="s">
        <v>429</v>
      </c>
      <c r="BE41" t="s">
        <v>429</v>
      </c>
      <c r="BF41">
        <v>0</v>
      </c>
      <c r="BG41">
        <v>0</v>
      </c>
      <c r="BH41">
        <f>1-BF41/BG41</f>
        <v>0</v>
      </c>
      <c r="BI41">
        <v>0.5</v>
      </c>
      <c r="BJ41">
        <f>DI41</f>
        <v>0</v>
      </c>
      <c r="BK41">
        <f>L41</f>
        <v>0</v>
      </c>
      <c r="BL41">
        <f>BH41*BI41*BJ41</f>
        <v>0</v>
      </c>
      <c r="BM41">
        <f>(BK41-BC41)/BJ41</f>
        <v>0</v>
      </c>
      <c r="BN41">
        <f>(BA41-BG41)/BG41</f>
        <v>0</v>
      </c>
      <c r="BO41">
        <f>AZ41/(BB41+AZ41/BG41)</f>
        <v>0</v>
      </c>
      <c r="BP41" t="s">
        <v>429</v>
      </c>
      <c r="BQ41">
        <v>0</v>
      </c>
      <c r="BR41">
        <f>IF(BQ41&lt;&gt;0, BQ41, BO41)</f>
        <v>0</v>
      </c>
      <c r="BS41">
        <f>1-BR41/BG41</f>
        <v>0</v>
      </c>
      <c r="BT41">
        <f>(BG41-BF41)/(BG41-BR41)</f>
        <v>0</v>
      </c>
      <c r="BU41">
        <f>(BA41-BG41)/(BA41-BR41)</f>
        <v>0</v>
      </c>
      <c r="BV41">
        <f>(BG41-BF41)/(BG41-AZ41)</f>
        <v>0</v>
      </c>
      <c r="BW41">
        <f>(BA41-BG41)/(BA41-AZ41)</f>
        <v>0</v>
      </c>
      <c r="BX41">
        <f>(BT41*BR41/BF41)</f>
        <v>0</v>
      </c>
      <c r="BY41">
        <f>(1-BX41)</f>
        <v>0</v>
      </c>
      <c r="BZ41">
        <v>1254</v>
      </c>
      <c r="CA41">
        <v>290.0000000000001</v>
      </c>
      <c r="CB41">
        <v>1794.22</v>
      </c>
      <c r="CC41">
        <v>145</v>
      </c>
      <c r="CD41">
        <v>10489.1</v>
      </c>
      <c r="CE41">
        <v>1791.54</v>
      </c>
      <c r="CF41">
        <v>2.68</v>
      </c>
      <c r="CG41">
        <v>300.0000000000001</v>
      </c>
      <c r="CH41">
        <v>24</v>
      </c>
      <c r="CI41">
        <v>1830.069211033827</v>
      </c>
      <c r="CJ41">
        <v>2.659560471730547</v>
      </c>
      <c r="CK41">
        <v>-40.40927745103821</v>
      </c>
      <c r="CL41">
        <v>2.423317042066543</v>
      </c>
      <c r="CM41">
        <v>0.9085152786405289</v>
      </c>
      <c r="CN41">
        <v>-0.008400608898776423</v>
      </c>
      <c r="CO41">
        <v>289.9999999999999</v>
      </c>
      <c r="CP41">
        <v>1781.89</v>
      </c>
      <c r="CQ41">
        <v>685</v>
      </c>
      <c r="CR41">
        <v>10454.8</v>
      </c>
      <c r="CS41">
        <v>1791.42</v>
      </c>
      <c r="CT41">
        <v>-9.529999999999999</v>
      </c>
      <c r="DH41">
        <f>$B$11*EG41+$C$11*EH41+$F$11*ES41*(1-EV41)</f>
        <v>0</v>
      </c>
      <c r="DI41">
        <f>DH41*DJ41</f>
        <v>0</v>
      </c>
      <c r="DJ41">
        <f>($B$11*$D$9+$C$11*$D$9+$F$11*((FF41+EX41)/MAX(FF41+EX41+FG41, 0.1)*$I$9+FG41/MAX(FF41+EX41+FG41, 0.1)*$J$9))/($B$11+$C$11+$F$11)</f>
        <v>0</v>
      </c>
      <c r="DK41">
        <f>($B$11*$K$9+$C$11*$K$9+$F$11*((FF41+EX41)/MAX(FF41+EX41+FG41, 0.1)*$P$9+FG41/MAX(FF41+EX41+FG41, 0.1)*$Q$9))/($B$11+$C$11+$F$11)</f>
        <v>0</v>
      </c>
      <c r="DL41">
        <v>6</v>
      </c>
      <c r="DM41">
        <v>0.5</v>
      </c>
      <c r="DN41" t="s">
        <v>430</v>
      </c>
      <c r="DO41">
        <v>2</v>
      </c>
      <c r="DP41" t="b">
        <v>1</v>
      </c>
      <c r="DQ41">
        <v>1697742700.3</v>
      </c>
      <c r="DR41">
        <v>500.329</v>
      </c>
      <c r="DS41">
        <v>558.7317999999999</v>
      </c>
      <c r="DT41">
        <v>27.79157</v>
      </c>
      <c r="DU41">
        <v>26.89553</v>
      </c>
      <c r="DV41">
        <v>500.0451</v>
      </c>
      <c r="DW41">
        <v>27.79157</v>
      </c>
      <c r="DX41">
        <v>500.116</v>
      </c>
      <c r="DY41">
        <v>98.46391</v>
      </c>
      <c r="DZ41">
        <v>0.10007807</v>
      </c>
      <c r="EA41">
        <v>30.52071</v>
      </c>
      <c r="EB41">
        <v>29.95071</v>
      </c>
      <c r="EC41">
        <v>999.9</v>
      </c>
      <c r="ED41">
        <v>0</v>
      </c>
      <c r="EE41">
        <v>0</v>
      </c>
      <c r="EF41">
        <v>9992.557000000001</v>
      </c>
      <c r="EG41">
        <v>0</v>
      </c>
      <c r="EH41">
        <v>261.6039999999999</v>
      </c>
      <c r="EI41">
        <v>-58.40255</v>
      </c>
      <c r="EJ41">
        <v>514.6315000000001</v>
      </c>
      <c r="EK41">
        <v>574.1745000000001</v>
      </c>
      <c r="EL41">
        <v>0.8960324</v>
      </c>
      <c r="EM41">
        <v>558.7317999999999</v>
      </c>
      <c r="EN41">
        <v>26.89553</v>
      </c>
      <c r="EO41">
        <v>2.736466</v>
      </c>
      <c r="EP41">
        <v>2.648239</v>
      </c>
      <c r="EQ41">
        <v>22.50576</v>
      </c>
      <c r="ER41">
        <v>21.96743</v>
      </c>
      <c r="ES41">
        <v>299.9659</v>
      </c>
      <c r="ET41">
        <v>0.8999902000000001</v>
      </c>
      <c r="EU41">
        <v>0.10000969</v>
      </c>
      <c r="EV41">
        <v>0</v>
      </c>
      <c r="EW41">
        <v>789.1759</v>
      </c>
      <c r="EX41">
        <v>4.999160000000001</v>
      </c>
      <c r="EY41">
        <v>3019.036</v>
      </c>
      <c r="EZ41">
        <v>2556.995</v>
      </c>
      <c r="FA41">
        <v>36.562</v>
      </c>
      <c r="FB41">
        <v>39.9184</v>
      </c>
      <c r="FC41">
        <v>38.0372</v>
      </c>
      <c r="FD41">
        <v>39.6933</v>
      </c>
      <c r="FE41">
        <v>39.0372</v>
      </c>
      <c r="FF41">
        <v>265.468</v>
      </c>
      <c r="FG41">
        <v>29.5</v>
      </c>
      <c r="FH41">
        <v>0</v>
      </c>
      <c r="FI41">
        <v>1928.5</v>
      </c>
      <c r="FJ41">
        <v>0</v>
      </c>
      <c r="FK41">
        <v>805.90616</v>
      </c>
      <c r="FL41">
        <v>-229.7113080741724</v>
      </c>
      <c r="FM41">
        <v>-637.3276934507182</v>
      </c>
      <c r="FN41">
        <v>3063.2716</v>
      </c>
      <c r="FO41">
        <v>15</v>
      </c>
      <c r="FP41">
        <v>1697740793</v>
      </c>
      <c r="FQ41" t="s">
        <v>431</v>
      </c>
      <c r="FR41">
        <v>1697740793</v>
      </c>
      <c r="FS41">
        <v>0</v>
      </c>
      <c r="FT41">
        <v>7</v>
      </c>
      <c r="FU41">
        <v>-0.032</v>
      </c>
      <c r="FV41">
        <v>0</v>
      </c>
      <c r="FW41">
        <v>0.159</v>
      </c>
      <c r="FX41">
        <v>0</v>
      </c>
      <c r="FY41">
        <v>415</v>
      </c>
      <c r="FZ41">
        <v>0</v>
      </c>
      <c r="GA41">
        <v>0.37</v>
      </c>
      <c r="GB41">
        <v>0</v>
      </c>
      <c r="GC41">
        <v>-56.36505365853657</v>
      </c>
      <c r="GD41">
        <v>-15.12412891986067</v>
      </c>
      <c r="GE41">
        <v>1.49391220725129</v>
      </c>
      <c r="GF41">
        <v>0</v>
      </c>
      <c r="GG41">
        <v>821.9153529411766</v>
      </c>
      <c r="GH41">
        <v>-246.2145761370708</v>
      </c>
      <c r="GI41">
        <v>24.18153717548886</v>
      </c>
      <c r="GJ41">
        <v>0</v>
      </c>
      <c r="GK41">
        <v>0</v>
      </c>
      <c r="GL41">
        <v>2</v>
      </c>
      <c r="GM41" t="s">
        <v>432</v>
      </c>
      <c r="GN41">
        <v>3.12769</v>
      </c>
      <c r="GO41">
        <v>2.76353</v>
      </c>
      <c r="GP41">
        <v>0.111733</v>
      </c>
      <c r="GQ41">
        <v>0.120546</v>
      </c>
      <c r="GR41">
        <v>0.129014</v>
      </c>
      <c r="GS41">
        <v>0.124446</v>
      </c>
      <c r="GT41">
        <v>26975.4</v>
      </c>
      <c r="GU41">
        <v>28415.9</v>
      </c>
      <c r="GV41">
        <v>30075.3</v>
      </c>
      <c r="GW41">
        <v>33182</v>
      </c>
      <c r="GX41">
        <v>37398.3</v>
      </c>
      <c r="GY41">
        <v>44530.2</v>
      </c>
      <c r="GZ41">
        <v>37072.5</v>
      </c>
      <c r="HA41">
        <v>44410.6</v>
      </c>
      <c r="HB41">
        <v>1.95333</v>
      </c>
      <c r="HC41">
        <v>1.98528</v>
      </c>
      <c r="HD41">
        <v>0.053063</v>
      </c>
      <c r="HE41">
        <v>0</v>
      </c>
      <c r="HF41">
        <v>29.0937</v>
      </c>
      <c r="HG41">
        <v>999.9</v>
      </c>
      <c r="HH41">
        <v>62.4</v>
      </c>
      <c r="HI41">
        <v>33.7</v>
      </c>
      <c r="HJ41">
        <v>33.2953</v>
      </c>
      <c r="HK41">
        <v>61.7318</v>
      </c>
      <c r="HL41">
        <v>30.7372</v>
      </c>
      <c r="HM41">
        <v>1</v>
      </c>
      <c r="HN41">
        <v>0.264942</v>
      </c>
      <c r="HO41">
        <v>-0.868687</v>
      </c>
      <c r="HP41">
        <v>20.3149</v>
      </c>
      <c r="HQ41">
        <v>5.20217</v>
      </c>
      <c r="HR41">
        <v>11.8542</v>
      </c>
      <c r="HS41">
        <v>4.98295</v>
      </c>
      <c r="HT41">
        <v>3.26265</v>
      </c>
      <c r="HU41">
        <v>765.1</v>
      </c>
      <c r="HV41">
        <v>4046.1</v>
      </c>
      <c r="HW41">
        <v>6805.4</v>
      </c>
      <c r="HX41">
        <v>39.9</v>
      </c>
      <c r="HY41">
        <v>1.88339</v>
      </c>
      <c r="HZ41">
        <v>1.87943</v>
      </c>
      <c r="IA41">
        <v>1.88146</v>
      </c>
      <c r="IB41">
        <v>1.87998</v>
      </c>
      <c r="IC41">
        <v>1.8782</v>
      </c>
      <c r="ID41">
        <v>1.87785</v>
      </c>
      <c r="IE41">
        <v>1.87961</v>
      </c>
      <c r="IF41">
        <v>1.87631</v>
      </c>
      <c r="IG41">
        <v>0</v>
      </c>
      <c r="IH41">
        <v>0</v>
      </c>
      <c r="II41">
        <v>0</v>
      </c>
      <c r="IJ41">
        <v>0</v>
      </c>
      <c r="IK41" t="s">
        <v>433</v>
      </c>
      <c r="IL41" t="s">
        <v>434</v>
      </c>
      <c r="IM41" t="s">
        <v>435</v>
      </c>
      <c r="IN41" t="s">
        <v>435</v>
      </c>
      <c r="IO41" t="s">
        <v>435</v>
      </c>
      <c r="IP41" t="s">
        <v>435</v>
      </c>
      <c r="IQ41">
        <v>0</v>
      </c>
      <c r="IR41">
        <v>100</v>
      </c>
      <c r="IS41">
        <v>100</v>
      </c>
      <c r="IT41">
        <v>0.295</v>
      </c>
      <c r="IU41">
        <v>0</v>
      </c>
      <c r="IV41">
        <v>-0.1957176418348122</v>
      </c>
      <c r="IW41">
        <v>0.001085284750954129</v>
      </c>
      <c r="IX41">
        <v>-2.12959365371586E-07</v>
      </c>
      <c r="IY41">
        <v>-7.809812456259381E-11</v>
      </c>
      <c r="IZ41">
        <v>0</v>
      </c>
      <c r="JA41">
        <v>0</v>
      </c>
      <c r="JB41">
        <v>0</v>
      </c>
      <c r="JC41">
        <v>0</v>
      </c>
      <c r="JD41">
        <v>18</v>
      </c>
      <c r="JE41">
        <v>2008</v>
      </c>
      <c r="JF41">
        <v>-1</v>
      </c>
      <c r="JG41">
        <v>-1</v>
      </c>
      <c r="JH41">
        <v>31.8</v>
      </c>
      <c r="JI41">
        <v>28295711.7</v>
      </c>
      <c r="JJ41">
        <v>1.40259</v>
      </c>
      <c r="JK41">
        <v>2.61108</v>
      </c>
      <c r="JL41">
        <v>1.54541</v>
      </c>
      <c r="JM41">
        <v>2.33398</v>
      </c>
      <c r="JN41">
        <v>1.5918</v>
      </c>
      <c r="JO41">
        <v>2.31812</v>
      </c>
      <c r="JP41">
        <v>38.8951</v>
      </c>
      <c r="JQ41">
        <v>15.3141</v>
      </c>
      <c r="JR41">
        <v>18</v>
      </c>
      <c r="JS41">
        <v>508.539</v>
      </c>
      <c r="JT41">
        <v>499.175</v>
      </c>
      <c r="JU41">
        <v>30.9117</v>
      </c>
      <c r="JV41">
        <v>30.8775</v>
      </c>
      <c r="JW41">
        <v>29.9991</v>
      </c>
      <c r="JX41">
        <v>30.9023</v>
      </c>
      <c r="JY41">
        <v>30.8246</v>
      </c>
      <c r="JZ41">
        <v>28.1673</v>
      </c>
      <c r="KA41">
        <v>28.7338</v>
      </c>
      <c r="KB41">
        <v>61.4092</v>
      </c>
      <c r="KC41">
        <v>30.9292</v>
      </c>
      <c r="KD41">
        <v>601.847</v>
      </c>
      <c r="KE41">
        <v>26.8517</v>
      </c>
      <c r="KF41">
        <v>101.29</v>
      </c>
      <c r="KG41">
        <v>100.801</v>
      </c>
    </row>
    <row r="42" spans="1:293">
      <c r="A42">
        <v>26</v>
      </c>
      <c r="B42">
        <v>1697742708.1</v>
      </c>
      <c r="C42">
        <v>125</v>
      </c>
      <c r="D42" t="s">
        <v>485</v>
      </c>
      <c r="E42" t="s">
        <v>486</v>
      </c>
      <c r="F42">
        <v>5</v>
      </c>
      <c r="G42" t="s">
        <v>427</v>
      </c>
      <c r="H42" t="s">
        <v>428</v>
      </c>
      <c r="I42">
        <v>1697742705.6</v>
      </c>
      <c r="J42">
        <f>(K42)/1000</f>
        <v>0</v>
      </c>
      <c r="K42">
        <f>IF(DP42, AN42, AH42)</f>
        <v>0</v>
      </c>
      <c r="L42">
        <f>IF(DP42, AI42, AG42)</f>
        <v>0</v>
      </c>
      <c r="M42">
        <f>DR42 - IF(AU42&gt;1, L42*DL42*100.0/(AW42*EF42), 0)</f>
        <v>0</v>
      </c>
      <c r="N42">
        <f>((T42-J42/2)*M42-L42)/(T42+J42/2)</f>
        <v>0</v>
      </c>
      <c r="O42">
        <f>N42*(DY42+DZ42)/1000.0</f>
        <v>0</v>
      </c>
      <c r="P42">
        <f>(DR42 - IF(AU42&gt;1, L42*DL42*100.0/(AW42*EF42), 0))*(DY42+DZ42)/1000.0</f>
        <v>0</v>
      </c>
      <c r="Q42">
        <f>2.0/((1/S42-1/R42)+SIGN(S42)*SQRT((1/S42-1/R42)*(1/S42-1/R42) + 4*DM42/((DM42+1)*(DM42+1))*(2*1/S42*1/R42-1/R42*1/R42)))</f>
        <v>0</v>
      </c>
      <c r="R42">
        <f>IF(LEFT(DN42,1)&lt;&gt;"0",IF(LEFT(DN42,1)="1",3.0,DO42),$D$5+$E$5*(EF42*DY42/($K$5*1000))+$F$5*(EF42*DY42/($K$5*1000))*MAX(MIN(DL42,$J$5),$I$5)*MAX(MIN(DL42,$J$5),$I$5)+$G$5*MAX(MIN(DL42,$J$5),$I$5)*(EF42*DY42/($K$5*1000))+$H$5*(EF42*DY42/($K$5*1000))*(EF42*DY42/($K$5*1000)))</f>
        <v>0</v>
      </c>
      <c r="S42">
        <f>J42*(1000-(1000*0.61365*exp(17.502*W42/(240.97+W42))/(DY42+DZ42)+DT42)/2)/(1000*0.61365*exp(17.502*W42/(240.97+W42))/(DY42+DZ42)-DT42)</f>
        <v>0</v>
      </c>
      <c r="T42">
        <f>1/((DM42+1)/(Q42/1.6)+1/(R42/1.37)) + DM42/((DM42+1)/(Q42/1.6) + DM42/(R42/1.37))</f>
        <v>0</v>
      </c>
      <c r="U42">
        <f>(DH42*DK42)</f>
        <v>0</v>
      </c>
      <c r="V42">
        <f>(EA42+(U42+2*0.95*5.67E-8*(((EA42+$B$7)+273)^4-(EA42+273)^4)-44100*J42)/(1.84*29.3*R42+8*0.95*5.67E-8*(EA42+273)^3))</f>
        <v>0</v>
      </c>
      <c r="W42">
        <f>($C$7*EB42+$D$7*EC42+$E$7*V42)</f>
        <v>0</v>
      </c>
      <c r="X42">
        <f>0.61365*exp(17.502*W42/(240.97+W42))</f>
        <v>0</v>
      </c>
      <c r="Y42">
        <f>(Z42/AA42*100)</f>
        <v>0</v>
      </c>
      <c r="Z42">
        <f>DT42*(DY42+DZ42)/1000</f>
        <v>0</v>
      </c>
      <c r="AA42">
        <f>0.61365*exp(17.502*EA42/(240.97+EA42))</f>
        <v>0</v>
      </c>
      <c r="AB42">
        <f>(X42-DT42*(DY42+DZ42)/1000)</f>
        <v>0</v>
      </c>
      <c r="AC42">
        <f>(-J42*44100)</f>
        <v>0</v>
      </c>
      <c r="AD42">
        <f>2*29.3*R42*0.92*(EA42-W42)</f>
        <v>0</v>
      </c>
      <c r="AE42">
        <f>2*0.95*5.67E-8*(((EA42+$B$7)+273)^4-(W42+273)^4)</f>
        <v>0</v>
      </c>
      <c r="AF42">
        <f>U42+AE42+AC42+AD42</f>
        <v>0</v>
      </c>
      <c r="AG42">
        <f>DX42*AU42*(DS42-DR42*(1000-AU42*DU42)/(1000-AU42*DT42))/(100*DL42)</f>
        <v>0</v>
      </c>
      <c r="AH42">
        <f>1000*DX42*AU42*(DT42-DU42)/(100*DL42*(1000-AU42*DT42))</f>
        <v>0</v>
      </c>
      <c r="AI42">
        <f>(AJ42 - AK42 - DY42*1E3/(8.314*(EA42+273.15)) * AM42/DX42 * AL42) * DX42/(100*DL42) * (1000 - DU42)/1000</f>
        <v>0</v>
      </c>
      <c r="AJ42">
        <v>598.7320589165347</v>
      </c>
      <c r="AK42">
        <v>550.7104060606057</v>
      </c>
      <c r="AL42">
        <v>4.952959862835454</v>
      </c>
      <c r="AM42">
        <v>66.57056802044264</v>
      </c>
      <c r="AN42">
        <f>(AP42 - AO42 + DY42*1E3/(8.314*(EA42+273.15)) * AR42/DX42 * AQ42) * DX42/(100*DL42) * 1000/(1000 - AP42)</f>
        <v>0</v>
      </c>
      <c r="AO42">
        <v>26.88525108710596</v>
      </c>
      <c r="AP42">
        <v>27.78915212121211</v>
      </c>
      <c r="AQ42">
        <v>5.452892330306949E-05</v>
      </c>
      <c r="AR42">
        <v>77.99991193535263</v>
      </c>
      <c r="AS42">
        <v>0</v>
      </c>
      <c r="AT42">
        <v>0</v>
      </c>
      <c r="AU42">
        <f>IF(AS42*$H$13&gt;=AW42,1.0,(AW42/(AW42-AS42*$H$13)))</f>
        <v>0</v>
      </c>
      <c r="AV42">
        <f>(AU42-1)*100</f>
        <v>0</v>
      </c>
      <c r="AW42">
        <f>MAX(0,($B$13+$C$13*EF42)/(1+$D$13*EF42)*DY42/(EA42+273)*$E$13)</f>
        <v>0</v>
      </c>
      <c r="AX42" t="s">
        <v>429</v>
      </c>
      <c r="AY42" t="s">
        <v>429</v>
      </c>
      <c r="AZ42">
        <v>0</v>
      </c>
      <c r="BA42">
        <v>0</v>
      </c>
      <c r="BB42">
        <f>1-AZ42/BA42</f>
        <v>0</v>
      </c>
      <c r="BC42">
        <v>0</v>
      </c>
      <c r="BD42" t="s">
        <v>429</v>
      </c>
      <c r="BE42" t="s">
        <v>429</v>
      </c>
      <c r="BF42">
        <v>0</v>
      </c>
      <c r="BG42">
        <v>0</v>
      </c>
      <c r="BH42">
        <f>1-BF42/BG42</f>
        <v>0</v>
      </c>
      <c r="BI42">
        <v>0.5</v>
      </c>
      <c r="BJ42">
        <f>DI42</f>
        <v>0</v>
      </c>
      <c r="BK42">
        <f>L42</f>
        <v>0</v>
      </c>
      <c r="BL42">
        <f>BH42*BI42*BJ42</f>
        <v>0</v>
      </c>
      <c r="BM42">
        <f>(BK42-BC42)/BJ42</f>
        <v>0</v>
      </c>
      <c r="BN42">
        <f>(BA42-BG42)/BG42</f>
        <v>0</v>
      </c>
      <c r="BO42">
        <f>AZ42/(BB42+AZ42/BG42)</f>
        <v>0</v>
      </c>
      <c r="BP42" t="s">
        <v>429</v>
      </c>
      <c r="BQ42">
        <v>0</v>
      </c>
      <c r="BR42">
        <f>IF(BQ42&lt;&gt;0, BQ42, BO42)</f>
        <v>0</v>
      </c>
      <c r="BS42">
        <f>1-BR42/BG42</f>
        <v>0</v>
      </c>
      <c r="BT42">
        <f>(BG42-BF42)/(BG42-BR42)</f>
        <v>0</v>
      </c>
      <c r="BU42">
        <f>(BA42-BG42)/(BA42-BR42)</f>
        <v>0</v>
      </c>
      <c r="BV42">
        <f>(BG42-BF42)/(BG42-AZ42)</f>
        <v>0</v>
      </c>
      <c r="BW42">
        <f>(BA42-BG42)/(BA42-AZ42)</f>
        <v>0</v>
      </c>
      <c r="BX42">
        <f>(BT42*BR42/BF42)</f>
        <v>0</v>
      </c>
      <c r="BY42">
        <f>(1-BX42)</f>
        <v>0</v>
      </c>
      <c r="BZ42">
        <v>1254</v>
      </c>
      <c r="CA42">
        <v>290.0000000000001</v>
      </c>
      <c r="CB42">
        <v>1794.22</v>
      </c>
      <c r="CC42">
        <v>145</v>
      </c>
      <c r="CD42">
        <v>10489.1</v>
      </c>
      <c r="CE42">
        <v>1791.54</v>
      </c>
      <c r="CF42">
        <v>2.68</v>
      </c>
      <c r="CG42">
        <v>300.0000000000001</v>
      </c>
      <c r="CH42">
        <v>24</v>
      </c>
      <c r="CI42">
        <v>1830.069211033827</v>
      </c>
      <c r="CJ42">
        <v>2.659560471730547</v>
      </c>
      <c r="CK42">
        <v>-40.40927745103821</v>
      </c>
      <c r="CL42">
        <v>2.423317042066543</v>
      </c>
      <c r="CM42">
        <v>0.9085152786405289</v>
      </c>
      <c r="CN42">
        <v>-0.008400608898776423</v>
      </c>
      <c r="CO42">
        <v>289.9999999999999</v>
      </c>
      <c r="CP42">
        <v>1781.89</v>
      </c>
      <c r="CQ42">
        <v>685</v>
      </c>
      <c r="CR42">
        <v>10454.8</v>
      </c>
      <c r="CS42">
        <v>1791.42</v>
      </c>
      <c r="CT42">
        <v>-9.529999999999999</v>
      </c>
      <c r="DH42">
        <f>$B$11*EG42+$C$11*EH42+$F$11*ES42*(1-EV42)</f>
        <v>0</v>
      </c>
      <c r="DI42">
        <f>DH42*DJ42</f>
        <v>0</v>
      </c>
      <c r="DJ42">
        <f>($B$11*$D$9+$C$11*$D$9+$F$11*((FF42+EX42)/MAX(FF42+EX42+FG42, 0.1)*$I$9+FG42/MAX(FF42+EX42+FG42, 0.1)*$J$9))/($B$11+$C$11+$F$11)</f>
        <v>0</v>
      </c>
      <c r="DK42">
        <f>($B$11*$K$9+$C$11*$K$9+$F$11*((FF42+EX42)/MAX(FF42+EX42+FG42, 0.1)*$P$9+FG42/MAX(FF42+EX42+FG42, 0.1)*$Q$9))/($B$11+$C$11+$F$11)</f>
        <v>0</v>
      </c>
      <c r="DL42">
        <v>6</v>
      </c>
      <c r="DM42">
        <v>0.5</v>
      </c>
      <c r="DN42" t="s">
        <v>430</v>
      </c>
      <c r="DO42">
        <v>2</v>
      </c>
      <c r="DP42" t="b">
        <v>1</v>
      </c>
      <c r="DQ42">
        <v>1697742705.6</v>
      </c>
      <c r="DR42">
        <v>525.7786666666667</v>
      </c>
      <c r="DS42">
        <v>585.2653333333334</v>
      </c>
      <c r="DT42">
        <v>27.78923333333333</v>
      </c>
      <c r="DU42">
        <v>26.88464444444445</v>
      </c>
      <c r="DV42">
        <v>525.4744444444445</v>
      </c>
      <c r="DW42">
        <v>27.78923333333333</v>
      </c>
      <c r="DX42">
        <v>499.9585555555555</v>
      </c>
      <c r="DY42">
        <v>98.46561111111112</v>
      </c>
      <c r="DZ42">
        <v>0.09987614444444444</v>
      </c>
      <c r="EA42">
        <v>30.54072222222223</v>
      </c>
      <c r="EB42">
        <v>29.96833333333333</v>
      </c>
      <c r="EC42">
        <v>999.9000000000001</v>
      </c>
      <c r="ED42">
        <v>0</v>
      </c>
      <c r="EE42">
        <v>0</v>
      </c>
      <c r="EF42">
        <v>10006.47222222222</v>
      </c>
      <c r="EG42">
        <v>0</v>
      </c>
      <c r="EH42">
        <v>263.3726666666666</v>
      </c>
      <c r="EI42">
        <v>-59.48652222222222</v>
      </c>
      <c r="EJ42">
        <v>540.8074444444444</v>
      </c>
      <c r="EK42">
        <v>601.4345555555554</v>
      </c>
      <c r="EL42">
        <v>0.9046083333333333</v>
      </c>
      <c r="EM42">
        <v>585.2653333333334</v>
      </c>
      <c r="EN42">
        <v>26.88464444444445</v>
      </c>
      <c r="EO42">
        <v>2.736283333333334</v>
      </c>
      <c r="EP42">
        <v>2.647212222222222</v>
      </c>
      <c r="EQ42">
        <v>22.50465555555556</v>
      </c>
      <c r="ER42">
        <v>21.96104444444445</v>
      </c>
      <c r="ES42">
        <v>300.0816666666667</v>
      </c>
      <c r="ET42">
        <v>0.8999964444444445</v>
      </c>
      <c r="EU42">
        <v>0.1000034666666667</v>
      </c>
      <c r="EV42">
        <v>0</v>
      </c>
      <c r="EW42">
        <v>771.4237777777778</v>
      </c>
      <c r="EX42">
        <v>4.99916</v>
      </c>
      <c r="EY42">
        <v>2973.735555555555</v>
      </c>
      <c r="EZ42">
        <v>2558.002222222222</v>
      </c>
      <c r="FA42">
        <v>36.55511111111111</v>
      </c>
      <c r="FB42">
        <v>39.875</v>
      </c>
      <c r="FC42">
        <v>38</v>
      </c>
      <c r="FD42">
        <v>39.687</v>
      </c>
      <c r="FE42">
        <v>39</v>
      </c>
      <c r="FF42">
        <v>265.5733333333333</v>
      </c>
      <c r="FG42">
        <v>29.51111111111111</v>
      </c>
      <c r="FH42">
        <v>0</v>
      </c>
      <c r="FI42">
        <v>1933.299999952316</v>
      </c>
      <c r="FJ42">
        <v>0</v>
      </c>
      <c r="FK42">
        <v>788.32676</v>
      </c>
      <c r="FL42">
        <v>-208.2656926601036</v>
      </c>
      <c r="FM42">
        <v>-517.8407699343448</v>
      </c>
      <c r="FN42">
        <v>3015.6404</v>
      </c>
      <c r="FO42">
        <v>15</v>
      </c>
      <c r="FP42">
        <v>1697740793</v>
      </c>
      <c r="FQ42" t="s">
        <v>431</v>
      </c>
      <c r="FR42">
        <v>1697740793</v>
      </c>
      <c r="FS42">
        <v>0</v>
      </c>
      <c r="FT42">
        <v>7</v>
      </c>
      <c r="FU42">
        <v>-0.032</v>
      </c>
      <c r="FV42">
        <v>0</v>
      </c>
      <c r="FW42">
        <v>0.159</v>
      </c>
      <c r="FX42">
        <v>0</v>
      </c>
      <c r="FY42">
        <v>415</v>
      </c>
      <c r="FZ42">
        <v>0</v>
      </c>
      <c r="GA42">
        <v>0.37</v>
      </c>
      <c r="GB42">
        <v>0</v>
      </c>
      <c r="GC42">
        <v>-57.5873975609756</v>
      </c>
      <c r="GD42">
        <v>-14.0807644599304</v>
      </c>
      <c r="GE42">
        <v>1.390315890669351</v>
      </c>
      <c r="GF42">
        <v>0</v>
      </c>
      <c r="GG42">
        <v>800.8297058823529</v>
      </c>
      <c r="GH42">
        <v>-223.5799541729444</v>
      </c>
      <c r="GI42">
        <v>21.96752664801254</v>
      </c>
      <c r="GJ42">
        <v>0</v>
      </c>
      <c r="GK42">
        <v>0</v>
      </c>
      <c r="GL42">
        <v>2</v>
      </c>
      <c r="GM42" t="s">
        <v>432</v>
      </c>
      <c r="GN42">
        <v>3.12758</v>
      </c>
      <c r="GO42">
        <v>2.76355</v>
      </c>
      <c r="GP42">
        <v>0.115515</v>
      </c>
      <c r="GQ42">
        <v>0.124212</v>
      </c>
      <c r="GR42">
        <v>0.129019</v>
      </c>
      <c r="GS42">
        <v>0.124424</v>
      </c>
      <c r="GT42">
        <v>26861.1</v>
      </c>
      <c r="GU42">
        <v>28298.3</v>
      </c>
      <c r="GV42">
        <v>30076</v>
      </c>
      <c r="GW42">
        <v>33182.9</v>
      </c>
      <c r="GX42">
        <v>37399.1</v>
      </c>
      <c r="GY42">
        <v>44532.4</v>
      </c>
      <c r="GZ42">
        <v>37073.2</v>
      </c>
      <c r="HA42">
        <v>44411.4</v>
      </c>
      <c r="HB42">
        <v>1.95308</v>
      </c>
      <c r="HC42">
        <v>1.98545</v>
      </c>
      <c r="HD42">
        <v>0.0545681</v>
      </c>
      <c r="HE42">
        <v>0</v>
      </c>
      <c r="HF42">
        <v>29.0892</v>
      </c>
      <c r="HG42">
        <v>999.9</v>
      </c>
      <c r="HH42">
        <v>62.3</v>
      </c>
      <c r="HI42">
        <v>33.7</v>
      </c>
      <c r="HJ42">
        <v>33.2456</v>
      </c>
      <c r="HK42">
        <v>61.7718</v>
      </c>
      <c r="HL42">
        <v>30.7372</v>
      </c>
      <c r="HM42">
        <v>1</v>
      </c>
      <c r="HN42">
        <v>0.26419</v>
      </c>
      <c r="HO42">
        <v>-0.8407790000000001</v>
      </c>
      <c r="HP42">
        <v>20.3152</v>
      </c>
      <c r="HQ42">
        <v>5.20231</v>
      </c>
      <c r="HR42">
        <v>11.8542</v>
      </c>
      <c r="HS42">
        <v>4.98275</v>
      </c>
      <c r="HT42">
        <v>3.26265</v>
      </c>
      <c r="HU42">
        <v>765.1</v>
      </c>
      <c r="HV42">
        <v>4046.1</v>
      </c>
      <c r="HW42">
        <v>6805.4</v>
      </c>
      <c r="HX42">
        <v>39.9</v>
      </c>
      <c r="HY42">
        <v>1.88339</v>
      </c>
      <c r="HZ42">
        <v>1.87943</v>
      </c>
      <c r="IA42">
        <v>1.88145</v>
      </c>
      <c r="IB42">
        <v>1.87996</v>
      </c>
      <c r="IC42">
        <v>1.8782</v>
      </c>
      <c r="ID42">
        <v>1.87782</v>
      </c>
      <c r="IE42">
        <v>1.87961</v>
      </c>
      <c r="IF42">
        <v>1.8763</v>
      </c>
      <c r="IG42">
        <v>0</v>
      </c>
      <c r="IH42">
        <v>0</v>
      </c>
      <c r="II42">
        <v>0</v>
      </c>
      <c r="IJ42">
        <v>0</v>
      </c>
      <c r="IK42" t="s">
        <v>433</v>
      </c>
      <c r="IL42" t="s">
        <v>434</v>
      </c>
      <c r="IM42" t="s">
        <v>435</v>
      </c>
      <c r="IN42" t="s">
        <v>435</v>
      </c>
      <c r="IO42" t="s">
        <v>435</v>
      </c>
      <c r="IP42" t="s">
        <v>435</v>
      </c>
      <c r="IQ42">
        <v>0</v>
      </c>
      <c r="IR42">
        <v>100</v>
      </c>
      <c r="IS42">
        <v>100</v>
      </c>
      <c r="IT42">
        <v>0.314</v>
      </c>
      <c r="IU42">
        <v>0</v>
      </c>
      <c r="IV42">
        <v>-0.1957176418348122</v>
      </c>
      <c r="IW42">
        <v>0.001085284750954129</v>
      </c>
      <c r="IX42">
        <v>-2.12959365371586E-07</v>
      </c>
      <c r="IY42">
        <v>-7.809812456259381E-11</v>
      </c>
      <c r="IZ42">
        <v>0</v>
      </c>
      <c r="JA42">
        <v>0</v>
      </c>
      <c r="JB42">
        <v>0</v>
      </c>
      <c r="JC42">
        <v>0</v>
      </c>
      <c r="JD42">
        <v>18</v>
      </c>
      <c r="JE42">
        <v>2008</v>
      </c>
      <c r="JF42">
        <v>-1</v>
      </c>
      <c r="JG42">
        <v>-1</v>
      </c>
      <c r="JH42">
        <v>31.9</v>
      </c>
      <c r="JI42">
        <v>28295711.8</v>
      </c>
      <c r="JJ42">
        <v>1.44531</v>
      </c>
      <c r="JK42">
        <v>2.60132</v>
      </c>
      <c r="JL42">
        <v>1.54541</v>
      </c>
      <c r="JM42">
        <v>2.33398</v>
      </c>
      <c r="JN42">
        <v>1.5918</v>
      </c>
      <c r="JO42">
        <v>2.32422</v>
      </c>
      <c r="JP42">
        <v>38.8951</v>
      </c>
      <c r="JQ42">
        <v>15.3053</v>
      </c>
      <c r="JR42">
        <v>18</v>
      </c>
      <c r="JS42">
        <v>508.319</v>
      </c>
      <c r="JT42">
        <v>499.236</v>
      </c>
      <c r="JU42">
        <v>30.9474</v>
      </c>
      <c r="JV42">
        <v>30.8652</v>
      </c>
      <c r="JW42">
        <v>29.9992</v>
      </c>
      <c r="JX42">
        <v>30.8943</v>
      </c>
      <c r="JY42">
        <v>30.8179</v>
      </c>
      <c r="JZ42">
        <v>29.1163</v>
      </c>
      <c r="KA42">
        <v>28.7338</v>
      </c>
      <c r="KB42">
        <v>61.4092</v>
      </c>
      <c r="KC42">
        <v>30.9561</v>
      </c>
      <c r="KD42">
        <v>631.901</v>
      </c>
      <c r="KE42">
        <v>26.8368</v>
      </c>
      <c r="KF42">
        <v>101.292</v>
      </c>
      <c r="KG42">
        <v>100.803</v>
      </c>
    </row>
    <row r="43" spans="1:293">
      <c r="A43">
        <v>27</v>
      </c>
      <c r="B43">
        <v>1697742713.1</v>
      </c>
      <c r="C43">
        <v>130</v>
      </c>
      <c r="D43" t="s">
        <v>487</v>
      </c>
      <c r="E43" t="s">
        <v>488</v>
      </c>
      <c r="F43">
        <v>5</v>
      </c>
      <c r="G43" t="s">
        <v>427</v>
      </c>
      <c r="H43" t="s">
        <v>428</v>
      </c>
      <c r="I43">
        <v>1697742710.3</v>
      </c>
      <c r="J43">
        <f>(K43)/1000</f>
        <v>0</v>
      </c>
      <c r="K43">
        <f>IF(DP43, AN43, AH43)</f>
        <v>0</v>
      </c>
      <c r="L43">
        <f>IF(DP43, AI43, AG43)</f>
        <v>0</v>
      </c>
      <c r="M43">
        <f>DR43 - IF(AU43&gt;1, L43*DL43*100.0/(AW43*EF43), 0)</f>
        <v>0</v>
      </c>
      <c r="N43">
        <f>((T43-J43/2)*M43-L43)/(T43+J43/2)</f>
        <v>0</v>
      </c>
      <c r="O43">
        <f>N43*(DY43+DZ43)/1000.0</f>
        <v>0</v>
      </c>
      <c r="P43">
        <f>(DR43 - IF(AU43&gt;1, L43*DL43*100.0/(AW43*EF43), 0))*(DY43+DZ43)/1000.0</f>
        <v>0</v>
      </c>
      <c r="Q43">
        <f>2.0/((1/S43-1/R43)+SIGN(S43)*SQRT((1/S43-1/R43)*(1/S43-1/R43) + 4*DM43/((DM43+1)*(DM43+1))*(2*1/S43*1/R43-1/R43*1/R43)))</f>
        <v>0</v>
      </c>
      <c r="R43">
        <f>IF(LEFT(DN43,1)&lt;&gt;"0",IF(LEFT(DN43,1)="1",3.0,DO43),$D$5+$E$5*(EF43*DY43/($K$5*1000))+$F$5*(EF43*DY43/($K$5*1000))*MAX(MIN(DL43,$J$5),$I$5)*MAX(MIN(DL43,$J$5),$I$5)+$G$5*MAX(MIN(DL43,$J$5),$I$5)*(EF43*DY43/($K$5*1000))+$H$5*(EF43*DY43/($K$5*1000))*(EF43*DY43/($K$5*1000)))</f>
        <v>0</v>
      </c>
      <c r="S43">
        <f>J43*(1000-(1000*0.61365*exp(17.502*W43/(240.97+W43))/(DY43+DZ43)+DT43)/2)/(1000*0.61365*exp(17.502*W43/(240.97+W43))/(DY43+DZ43)-DT43)</f>
        <v>0</v>
      </c>
      <c r="T43">
        <f>1/((DM43+1)/(Q43/1.6)+1/(R43/1.37)) + DM43/((DM43+1)/(Q43/1.6) + DM43/(R43/1.37))</f>
        <v>0</v>
      </c>
      <c r="U43">
        <f>(DH43*DK43)</f>
        <v>0</v>
      </c>
      <c r="V43">
        <f>(EA43+(U43+2*0.95*5.67E-8*(((EA43+$B$7)+273)^4-(EA43+273)^4)-44100*J43)/(1.84*29.3*R43+8*0.95*5.67E-8*(EA43+273)^3))</f>
        <v>0</v>
      </c>
      <c r="W43">
        <f>($C$7*EB43+$D$7*EC43+$E$7*V43)</f>
        <v>0</v>
      </c>
      <c r="X43">
        <f>0.61365*exp(17.502*W43/(240.97+W43))</f>
        <v>0</v>
      </c>
      <c r="Y43">
        <f>(Z43/AA43*100)</f>
        <v>0</v>
      </c>
      <c r="Z43">
        <f>DT43*(DY43+DZ43)/1000</f>
        <v>0</v>
      </c>
      <c r="AA43">
        <f>0.61365*exp(17.502*EA43/(240.97+EA43))</f>
        <v>0</v>
      </c>
      <c r="AB43">
        <f>(X43-DT43*(DY43+DZ43)/1000)</f>
        <v>0</v>
      </c>
      <c r="AC43">
        <f>(-J43*44100)</f>
        <v>0</v>
      </c>
      <c r="AD43">
        <f>2*29.3*R43*0.92*(EA43-W43)</f>
        <v>0</v>
      </c>
      <c r="AE43">
        <f>2*0.95*5.67E-8*(((EA43+$B$7)+273)^4-(W43+273)^4)</f>
        <v>0</v>
      </c>
      <c r="AF43">
        <f>U43+AE43+AC43+AD43</f>
        <v>0</v>
      </c>
      <c r="AG43">
        <f>DX43*AU43*(DS43-DR43*(1000-AU43*DU43)/(1000-AU43*DT43))/(100*DL43)</f>
        <v>0</v>
      </c>
      <c r="AH43">
        <f>1000*DX43*AU43*(DT43-DU43)/(100*DL43*(1000-AU43*DT43))</f>
        <v>0</v>
      </c>
      <c r="AI43">
        <f>(AJ43 - AK43 - DY43*1E3/(8.314*(EA43+273.15)) * AM43/DX43 * AL43) * DX43/(100*DL43) * (1000 - DU43)/1000</f>
        <v>0</v>
      </c>
      <c r="AJ43">
        <v>623.4628317209954</v>
      </c>
      <c r="AK43">
        <v>575.2034303030301</v>
      </c>
      <c r="AL43">
        <v>4.887917984698218</v>
      </c>
      <c r="AM43">
        <v>66.57056802044264</v>
      </c>
      <c r="AN43">
        <f>(AP43 - AO43 + DY43*1E3/(8.314*(EA43+273.15)) * AR43/DX43 * AQ43) * DX43/(100*DL43) * 1000/(1000 - AP43)</f>
        <v>0</v>
      </c>
      <c r="AO43">
        <v>26.87848906508714</v>
      </c>
      <c r="AP43">
        <v>27.7922103030303</v>
      </c>
      <c r="AQ43">
        <v>6.841620154339123E-05</v>
      </c>
      <c r="AR43">
        <v>77.99991193535263</v>
      </c>
      <c r="AS43">
        <v>0</v>
      </c>
      <c r="AT43">
        <v>0</v>
      </c>
      <c r="AU43">
        <f>IF(AS43*$H$13&gt;=AW43,1.0,(AW43/(AW43-AS43*$H$13)))</f>
        <v>0</v>
      </c>
      <c r="AV43">
        <f>(AU43-1)*100</f>
        <v>0</v>
      </c>
      <c r="AW43">
        <f>MAX(0,($B$13+$C$13*EF43)/(1+$D$13*EF43)*DY43/(EA43+273)*$E$13)</f>
        <v>0</v>
      </c>
      <c r="AX43" t="s">
        <v>429</v>
      </c>
      <c r="AY43" t="s">
        <v>429</v>
      </c>
      <c r="AZ43">
        <v>0</v>
      </c>
      <c r="BA43">
        <v>0</v>
      </c>
      <c r="BB43">
        <f>1-AZ43/BA43</f>
        <v>0</v>
      </c>
      <c r="BC43">
        <v>0</v>
      </c>
      <c r="BD43" t="s">
        <v>429</v>
      </c>
      <c r="BE43" t="s">
        <v>429</v>
      </c>
      <c r="BF43">
        <v>0</v>
      </c>
      <c r="BG43">
        <v>0</v>
      </c>
      <c r="BH43">
        <f>1-BF43/BG43</f>
        <v>0</v>
      </c>
      <c r="BI43">
        <v>0.5</v>
      </c>
      <c r="BJ43">
        <f>DI43</f>
        <v>0</v>
      </c>
      <c r="BK43">
        <f>L43</f>
        <v>0</v>
      </c>
      <c r="BL43">
        <f>BH43*BI43*BJ43</f>
        <v>0</v>
      </c>
      <c r="BM43">
        <f>(BK43-BC43)/BJ43</f>
        <v>0</v>
      </c>
      <c r="BN43">
        <f>(BA43-BG43)/BG43</f>
        <v>0</v>
      </c>
      <c r="BO43">
        <f>AZ43/(BB43+AZ43/BG43)</f>
        <v>0</v>
      </c>
      <c r="BP43" t="s">
        <v>429</v>
      </c>
      <c r="BQ43">
        <v>0</v>
      </c>
      <c r="BR43">
        <f>IF(BQ43&lt;&gt;0, BQ43, BO43)</f>
        <v>0</v>
      </c>
      <c r="BS43">
        <f>1-BR43/BG43</f>
        <v>0</v>
      </c>
      <c r="BT43">
        <f>(BG43-BF43)/(BG43-BR43)</f>
        <v>0</v>
      </c>
      <c r="BU43">
        <f>(BA43-BG43)/(BA43-BR43)</f>
        <v>0</v>
      </c>
      <c r="BV43">
        <f>(BG43-BF43)/(BG43-AZ43)</f>
        <v>0</v>
      </c>
      <c r="BW43">
        <f>(BA43-BG43)/(BA43-AZ43)</f>
        <v>0</v>
      </c>
      <c r="BX43">
        <f>(BT43*BR43/BF43)</f>
        <v>0</v>
      </c>
      <c r="BY43">
        <f>(1-BX43)</f>
        <v>0</v>
      </c>
      <c r="BZ43">
        <v>1254</v>
      </c>
      <c r="CA43">
        <v>290.0000000000001</v>
      </c>
      <c r="CB43">
        <v>1794.22</v>
      </c>
      <c r="CC43">
        <v>145</v>
      </c>
      <c r="CD43">
        <v>10489.1</v>
      </c>
      <c r="CE43">
        <v>1791.54</v>
      </c>
      <c r="CF43">
        <v>2.68</v>
      </c>
      <c r="CG43">
        <v>300.0000000000001</v>
      </c>
      <c r="CH43">
        <v>24</v>
      </c>
      <c r="CI43">
        <v>1830.069211033827</v>
      </c>
      <c r="CJ43">
        <v>2.659560471730547</v>
      </c>
      <c r="CK43">
        <v>-40.40927745103821</v>
      </c>
      <c r="CL43">
        <v>2.423317042066543</v>
      </c>
      <c r="CM43">
        <v>0.9085152786405289</v>
      </c>
      <c r="CN43">
        <v>-0.008400608898776423</v>
      </c>
      <c r="CO43">
        <v>289.9999999999999</v>
      </c>
      <c r="CP43">
        <v>1781.89</v>
      </c>
      <c r="CQ43">
        <v>685</v>
      </c>
      <c r="CR43">
        <v>10454.8</v>
      </c>
      <c r="CS43">
        <v>1791.42</v>
      </c>
      <c r="CT43">
        <v>-9.529999999999999</v>
      </c>
      <c r="DH43">
        <f>$B$11*EG43+$C$11*EH43+$F$11*ES43*(1-EV43)</f>
        <v>0</v>
      </c>
      <c r="DI43">
        <f>DH43*DJ43</f>
        <v>0</v>
      </c>
      <c r="DJ43">
        <f>($B$11*$D$9+$C$11*$D$9+$F$11*((FF43+EX43)/MAX(FF43+EX43+FG43, 0.1)*$I$9+FG43/MAX(FF43+EX43+FG43, 0.1)*$J$9))/($B$11+$C$11+$F$11)</f>
        <v>0</v>
      </c>
      <c r="DK43">
        <f>($B$11*$K$9+$C$11*$K$9+$F$11*((FF43+EX43)/MAX(FF43+EX43+FG43, 0.1)*$P$9+FG43/MAX(FF43+EX43+FG43, 0.1)*$Q$9))/($B$11+$C$11+$F$11)</f>
        <v>0</v>
      </c>
      <c r="DL43">
        <v>6</v>
      </c>
      <c r="DM43">
        <v>0.5</v>
      </c>
      <c r="DN43" t="s">
        <v>430</v>
      </c>
      <c r="DO43">
        <v>2</v>
      </c>
      <c r="DP43" t="b">
        <v>1</v>
      </c>
      <c r="DQ43">
        <v>1697742710.3</v>
      </c>
      <c r="DR43">
        <v>548.2969000000001</v>
      </c>
      <c r="DS43">
        <v>607.809</v>
      </c>
      <c r="DT43">
        <v>27.79063</v>
      </c>
      <c r="DU43">
        <v>26.87803</v>
      </c>
      <c r="DV43">
        <v>547.9748000000001</v>
      </c>
      <c r="DW43">
        <v>27.79063</v>
      </c>
      <c r="DX43">
        <v>499.9979</v>
      </c>
      <c r="DY43">
        <v>98.46619999999999</v>
      </c>
      <c r="DZ43">
        <v>0.09986054000000001</v>
      </c>
      <c r="EA43">
        <v>30.55734</v>
      </c>
      <c r="EB43">
        <v>29.98174</v>
      </c>
      <c r="EC43">
        <v>999.9</v>
      </c>
      <c r="ED43">
        <v>0</v>
      </c>
      <c r="EE43">
        <v>0</v>
      </c>
      <c r="EF43">
        <v>10010.005</v>
      </c>
      <c r="EG43">
        <v>0</v>
      </c>
      <c r="EH43">
        <v>264.5261</v>
      </c>
      <c r="EI43">
        <v>-59.51194</v>
      </c>
      <c r="EJ43">
        <v>563.9701</v>
      </c>
      <c r="EK43">
        <v>624.5968</v>
      </c>
      <c r="EL43">
        <v>0.9126071</v>
      </c>
      <c r="EM43">
        <v>607.809</v>
      </c>
      <c r="EN43">
        <v>26.87803</v>
      </c>
      <c r="EO43">
        <v>2.736438</v>
      </c>
      <c r="EP43">
        <v>2.646577</v>
      </c>
      <c r="EQ43">
        <v>22.50557</v>
      </c>
      <c r="ER43">
        <v>21.95714</v>
      </c>
      <c r="ES43">
        <v>300.0196999999999</v>
      </c>
      <c r="ET43">
        <v>0.9000000000000001</v>
      </c>
      <c r="EU43">
        <v>0.09999985</v>
      </c>
      <c r="EV43">
        <v>0</v>
      </c>
      <c r="EW43">
        <v>758.4025</v>
      </c>
      <c r="EX43">
        <v>4.999160000000001</v>
      </c>
      <c r="EY43">
        <v>2939.758</v>
      </c>
      <c r="EZ43">
        <v>2557.47</v>
      </c>
      <c r="FA43">
        <v>36.562</v>
      </c>
      <c r="FB43">
        <v>39.875</v>
      </c>
      <c r="FC43">
        <v>38</v>
      </c>
      <c r="FD43">
        <v>39.687</v>
      </c>
      <c r="FE43">
        <v>39</v>
      </c>
      <c r="FF43">
        <v>265.519</v>
      </c>
      <c r="FG43">
        <v>29.504</v>
      </c>
      <c r="FH43">
        <v>0</v>
      </c>
      <c r="FI43">
        <v>1938.700000047684</v>
      </c>
      <c r="FJ43">
        <v>0</v>
      </c>
      <c r="FK43">
        <v>771.9076923076923</v>
      </c>
      <c r="FL43">
        <v>-182.8295382268203</v>
      </c>
      <c r="FM43">
        <v>-469.0642727700634</v>
      </c>
      <c r="FN43">
        <v>2974.620384615385</v>
      </c>
      <c r="FO43">
        <v>15</v>
      </c>
      <c r="FP43">
        <v>1697740793</v>
      </c>
      <c r="FQ43" t="s">
        <v>431</v>
      </c>
      <c r="FR43">
        <v>1697740793</v>
      </c>
      <c r="FS43">
        <v>0</v>
      </c>
      <c r="FT43">
        <v>7</v>
      </c>
      <c r="FU43">
        <v>-0.032</v>
      </c>
      <c r="FV43">
        <v>0</v>
      </c>
      <c r="FW43">
        <v>0.159</v>
      </c>
      <c r="FX43">
        <v>0</v>
      </c>
      <c r="FY43">
        <v>415</v>
      </c>
      <c r="FZ43">
        <v>0</v>
      </c>
      <c r="GA43">
        <v>0.37</v>
      </c>
      <c r="GB43">
        <v>0</v>
      </c>
      <c r="GC43">
        <v>-58.51448048780489</v>
      </c>
      <c r="GD43">
        <v>-10.33150662020913</v>
      </c>
      <c r="GE43">
        <v>1.07386800279371</v>
      </c>
      <c r="GF43">
        <v>0</v>
      </c>
      <c r="GG43">
        <v>783.9722352941177</v>
      </c>
      <c r="GH43">
        <v>-199.8286936869695</v>
      </c>
      <c r="GI43">
        <v>19.65186318521781</v>
      </c>
      <c r="GJ43">
        <v>0</v>
      </c>
      <c r="GK43">
        <v>0</v>
      </c>
      <c r="GL43">
        <v>2</v>
      </c>
      <c r="GM43" t="s">
        <v>432</v>
      </c>
      <c r="GN43">
        <v>3.12756</v>
      </c>
      <c r="GO43">
        <v>2.76359</v>
      </c>
      <c r="GP43">
        <v>0.119171</v>
      </c>
      <c r="GQ43">
        <v>0.12763</v>
      </c>
      <c r="GR43">
        <v>0.129032</v>
      </c>
      <c r="GS43">
        <v>0.124401</v>
      </c>
      <c r="GT43">
        <v>26750.4</v>
      </c>
      <c r="GU43">
        <v>28188</v>
      </c>
      <c r="GV43">
        <v>30076.3</v>
      </c>
      <c r="GW43">
        <v>33183</v>
      </c>
      <c r="GX43">
        <v>37399</v>
      </c>
      <c r="GY43">
        <v>44533.9</v>
      </c>
      <c r="GZ43">
        <v>37073.5</v>
      </c>
      <c r="HA43">
        <v>44411.5</v>
      </c>
      <c r="HB43">
        <v>1.95325</v>
      </c>
      <c r="HC43">
        <v>1.98562</v>
      </c>
      <c r="HD43">
        <v>0.0552647</v>
      </c>
      <c r="HE43">
        <v>0</v>
      </c>
      <c r="HF43">
        <v>29.0892</v>
      </c>
      <c r="HG43">
        <v>999.9</v>
      </c>
      <c r="HH43">
        <v>62.3</v>
      </c>
      <c r="HI43">
        <v>33.7</v>
      </c>
      <c r="HJ43">
        <v>33.2456</v>
      </c>
      <c r="HK43">
        <v>61.6618</v>
      </c>
      <c r="HL43">
        <v>30.8133</v>
      </c>
      <c r="HM43">
        <v>1</v>
      </c>
      <c r="HN43">
        <v>0.263191</v>
      </c>
      <c r="HO43">
        <v>-0.806748</v>
      </c>
      <c r="HP43">
        <v>20.3152</v>
      </c>
      <c r="HQ43">
        <v>5.20112</v>
      </c>
      <c r="HR43">
        <v>11.8542</v>
      </c>
      <c r="HS43">
        <v>4.9825</v>
      </c>
      <c r="HT43">
        <v>3.26235</v>
      </c>
      <c r="HU43">
        <v>765.3</v>
      </c>
      <c r="HV43">
        <v>4047.9</v>
      </c>
      <c r="HW43">
        <v>6810.4</v>
      </c>
      <c r="HX43">
        <v>39.9</v>
      </c>
      <c r="HY43">
        <v>1.88339</v>
      </c>
      <c r="HZ43">
        <v>1.87943</v>
      </c>
      <c r="IA43">
        <v>1.88146</v>
      </c>
      <c r="IB43">
        <v>1.88001</v>
      </c>
      <c r="IC43">
        <v>1.8782</v>
      </c>
      <c r="ID43">
        <v>1.87783</v>
      </c>
      <c r="IE43">
        <v>1.87963</v>
      </c>
      <c r="IF43">
        <v>1.87632</v>
      </c>
      <c r="IG43">
        <v>0</v>
      </c>
      <c r="IH43">
        <v>0</v>
      </c>
      <c r="II43">
        <v>0</v>
      </c>
      <c r="IJ43">
        <v>0</v>
      </c>
      <c r="IK43" t="s">
        <v>433</v>
      </c>
      <c r="IL43" t="s">
        <v>434</v>
      </c>
      <c r="IM43" t="s">
        <v>435</v>
      </c>
      <c r="IN43" t="s">
        <v>435</v>
      </c>
      <c r="IO43" t="s">
        <v>435</v>
      </c>
      <c r="IP43" t="s">
        <v>435</v>
      </c>
      <c r="IQ43">
        <v>0</v>
      </c>
      <c r="IR43">
        <v>100</v>
      </c>
      <c r="IS43">
        <v>100</v>
      </c>
      <c r="IT43">
        <v>0.332</v>
      </c>
      <c r="IU43">
        <v>0</v>
      </c>
      <c r="IV43">
        <v>-0.1957176418348122</v>
      </c>
      <c r="IW43">
        <v>0.001085284750954129</v>
      </c>
      <c r="IX43">
        <v>-2.12959365371586E-07</v>
      </c>
      <c r="IY43">
        <v>-7.809812456259381E-11</v>
      </c>
      <c r="IZ43">
        <v>0</v>
      </c>
      <c r="JA43">
        <v>0</v>
      </c>
      <c r="JB43">
        <v>0</v>
      </c>
      <c r="JC43">
        <v>0</v>
      </c>
      <c r="JD43">
        <v>18</v>
      </c>
      <c r="JE43">
        <v>2008</v>
      </c>
      <c r="JF43">
        <v>-1</v>
      </c>
      <c r="JG43">
        <v>-1</v>
      </c>
      <c r="JH43">
        <v>32</v>
      </c>
      <c r="JI43">
        <v>28295711.9</v>
      </c>
      <c r="JJ43">
        <v>1.49536</v>
      </c>
      <c r="JK43">
        <v>2.60498</v>
      </c>
      <c r="JL43">
        <v>1.54541</v>
      </c>
      <c r="JM43">
        <v>2.33398</v>
      </c>
      <c r="JN43">
        <v>1.5918</v>
      </c>
      <c r="JO43">
        <v>2.32056</v>
      </c>
      <c r="JP43">
        <v>38.8951</v>
      </c>
      <c r="JQ43">
        <v>15.3141</v>
      </c>
      <c r="JR43">
        <v>18</v>
      </c>
      <c r="JS43">
        <v>508.366</v>
      </c>
      <c r="JT43">
        <v>499.303</v>
      </c>
      <c r="JU43">
        <v>30.9707</v>
      </c>
      <c r="JV43">
        <v>30.8533</v>
      </c>
      <c r="JW43">
        <v>29.9992</v>
      </c>
      <c r="JX43">
        <v>30.8863</v>
      </c>
      <c r="JY43">
        <v>30.8119</v>
      </c>
      <c r="JZ43">
        <v>30.0336</v>
      </c>
      <c r="KA43">
        <v>28.7338</v>
      </c>
      <c r="KB43">
        <v>61.4092</v>
      </c>
      <c r="KC43">
        <v>30.9711</v>
      </c>
      <c r="KD43">
        <v>651.937</v>
      </c>
      <c r="KE43">
        <v>26.989</v>
      </c>
      <c r="KF43">
        <v>101.293</v>
      </c>
      <c r="KG43">
        <v>100.803</v>
      </c>
    </row>
    <row r="44" spans="1:293">
      <c r="A44">
        <v>28</v>
      </c>
      <c r="B44">
        <v>1697742718.1</v>
      </c>
      <c r="C44">
        <v>135</v>
      </c>
      <c r="D44" t="s">
        <v>489</v>
      </c>
      <c r="E44" t="s">
        <v>490</v>
      </c>
      <c r="F44">
        <v>5</v>
      </c>
      <c r="G44" t="s">
        <v>427</v>
      </c>
      <c r="H44" t="s">
        <v>428</v>
      </c>
      <c r="I44">
        <v>1697742715.6</v>
      </c>
      <c r="J44">
        <f>(K44)/1000</f>
        <v>0</v>
      </c>
      <c r="K44">
        <f>IF(DP44, AN44, AH44)</f>
        <v>0</v>
      </c>
      <c r="L44">
        <f>IF(DP44, AI44, AG44)</f>
        <v>0</v>
      </c>
      <c r="M44">
        <f>DR44 - IF(AU44&gt;1, L44*DL44*100.0/(AW44*EF44), 0)</f>
        <v>0</v>
      </c>
      <c r="N44">
        <f>((T44-J44/2)*M44-L44)/(T44+J44/2)</f>
        <v>0</v>
      </c>
      <c r="O44">
        <f>N44*(DY44+DZ44)/1000.0</f>
        <v>0</v>
      </c>
      <c r="P44">
        <f>(DR44 - IF(AU44&gt;1, L44*DL44*100.0/(AW44*EF44), 0))*(DY44+DZ44)/1000.0</f>
        <v>0</v>
      </c>
      <c r="Q44">
        <f>2.0/((1/S44-1/R44)+SIGN(S44)*SQRT((1/S44-1/R44)*(1/S44-1/R44) + 4*DM44/((DM44+1)*(DM44+1))*(2*1/S44*1/R44-1/R44*1/R44)))</f>
        <v>0</v>
      </c>
      <c r="R44">
        <f>IF(LEFT(DN44,1)&lt;&gt;"0",IF(LEFT(DN44,1)="1",3.0,DO44),$D$5+$E$5*(EF44*DY44/($K$5*1000))+$F$5*(EF44*DY44/($K$5*1000))*MAX(MIN(DL44,$J$5),$I$5)*MAX(MIN(DL44,$J$5),$I$5)+$G$5*MAX(MIN(DL44,$J$5),$I$5)*(EF44*DY44/($K$5*1000))+$H$5*(EF44*DY44/($K$5*1000))*(EF44*DY44/($K$5*1000)))</f>
        <v>0</v>
      </c>
      <c r="S44">
        <f>J44*(1000-(1000*0.61365*exp(17.502*W44/(240.97+W44))/(DY44+DZ44)+DT44)/2)/(1000*0.61365*exp(17.502*W44/(240.97+W44))/(DY44+DZ44)-DT44)</f>
        <v>0</v>
      </c>
      <c r="T44">
        <f>1/((DM44+1)/(Q44/1.6)+1/(R44/1.37)) + DM44/((DM44+1)/(Q44/1.6) + DM44/(R44/1.37))</f>
        <v>0</v>
      </c>
      <c r="U44">
        <f>(DH44*DK44)</f>
        <v>0</v>
      </c>
      <c r="V44">
        <f>(EA44+(U44+2*0.95*5.67E-8*(((EA44+$B$7)+273)^4-(EA44+273)^4)-44100*J44)/(1.84*29.3*R44+8*0.95*5.67E-8*(EA44+273)^3))</f>
        <v>0</v>
      </c>
      <c r="W44">
        <f>($C$7*EB44+$D$7*EC44+$E$7*V44)</f>
        <v>0</v>
      </c>
      <c r="X44">
        <f>0.61365*exp(17.502*W44/(240.97+W44))</f>
        <v>0</v>
      </c>
      <c r="Y44">
        <f>(Z44/AA44*100)</f>
        <v>0</v>
      </c>
      <c r="Z44">
        <f>DT44*(DY44+DZ44)/1000</f>
        <v>0</v>
      </c>
      <c r="AA44">
        <f>0.61365*exp(17.502*EA44/(240.97+EA44))</f>
        <v>0</v>
      </c>
      <c r="AB44">
        <f>(X44-DT44*(DY44+DZ44)/1000)</f>
        <v>0</v>
      </c>
      <c r="AC44">
        <f>(-J44*44100)</f>
        <v>0</v>
      </c>
      <c r="AD44">
        <f>2*29.3*R44*0.92*(EA44-W44)</f>
        <v>0</v>
      </c>
      <c r="AE44">
        <f>2*0.95*5.67E-8*(((EA44+$B$7)+273)^4-(W44+273)^4)</f>
        <v>0</v>
      </c>
      <c r="AF44">
        <f>U44+AE44+AC44+AD44</f>
        <v>0</v>
      </c>
      <c r="AG44">
        <f>DX44*AU44*(DS44-DR44*(1000-AU44*DU44)/(1000-AU44*DT44))/(100*DL44)</f>
        <v>0</v>
      </c>
      <c r="AH44">
        <f>1000*DX44*AU44*(DT44-DU44)/(100*DL44*(1000-AU44*DT44))</f>
        <v>0</v>
      </c>
      <c r="AI44">
        <f>(AJ44 - AK44 - DY44*1E3/(8.314*(EA44+273.15)) * AM44/DX44 * AL44) * DX44/(100*DL44) * (1000 - DU44)/1000</f>
        <v>0</v>
      </c>
      <c r="AJ44">
        <v>648.0572632676129</v>
      </c>
      <c r="AK44">
        <v>599.3077818181818</v>
      </c>
      <c r="AL44">
        <v>4.821779062744579</v>
      </c>
      <c r="AM44">
        <v>66.57056802044264</v>
      </c>
      <c r="AN44">
        <f>(AP44 - AO44 + DY44*1E3/(8.314*(EA44+273.15)) * AR44/DX44 * AQ44) * DX44/(100*DL44) * 1000/(1000 - AP44)</f>
        <v>0</v>
      </c>
      <c r="AO44">
        <v>26.87296783165207</v>
      </c>
      <c r="AP44">
        <v>27.79434545454545</v>
      </c>
      <c r="AQ44">
        <v>5.5451901792084E-05</v>
      </c>
      <c r="AR44">
        <v>77.99991193535263</v>
      </c>
      <c r="AS44">
        <v>0</v>
      </c>
      <c r="AT44">
        <v>0</v>
      </c>
      <c r="AU44">
        <f>IF(AS44*$H$13&gt;=AW44,1.0,(AW44/(AW44-AS44*$H$13)))</f>
        <v>0</v>
      </c>
      <c r="AV44">
        <f>(AU44-1)*100</f>
        <v>0</v>
      </c>
      <c r="AW44">
        <f>MAX(0,($B$13+$C$13*EF44)/(1+$D$13*EF44)*DY44/(EA44+273)*$E$13)</f>
        <v>0</v>
      </c>
      <c r="AX44" t="s">
        <v>429</v>
      </c>
      <c r="AY44" t="s">
        <v>429</v>
      </c>
      <c r="AZ44">
        <v>0</v>
      </c>
      <c r="BA44">
        <v>0</v>
      </c>
      <c r="BB44">
        <f>1-AZ44/BA44</f>
        <v>0</v>
      </c>
      <c r="BC44">
        <v>0</v>
      </c>
      <c r="BD44" t="s">
        <v>429</v>
      </c>
      <c r="BE44" t="s">
        <v>429</v>
      </c>
      <c r="BF44">
        <v>0</v>
      </c>
      <c r="BG44">
        <v>0</v>
      </c>
      <c r="BH44">
        <f>1-BF44/BG44</f>
        <v>0</v>
      </c>
      <c r="BI44">
        <v>0.5</v>
      </c>
      <c r="BJ44">
        <f>DI44</f>
        <v>0</v>
      </c>
      <c r="BK44">
        <f>L44</f>
        <v>0</v>
      </c>
      <c r="BL44">
        <f>BH44*BI44*BJ44</f>
        <v>0</v>
      </c>
      <c r="BM44">
        <f>(BK44-BC44)/BJ44</f>
        <v>0</v>
      </c>
      <c r="BN44">
        <f>(BA44-BG44)/BG44</f>
        <v>0</v>
      </c>
      <c r="BO44">
        <f>AZ44/(BB44+AZ44/BG44)</f>
        <v>0</v>
      </c>
      <c r="BP44" t="s">
        <v>429</v>
      </c>
      <c r="BQ44">
        <v>0</v>
      </c>
      <c r="BR44">
        <f>IF(BQ44&lt;&gt;0, BQ44, BO44)</f>
        <v>0</v>
      </c>
      <c r="BS44">
        <f>1-BR44/BG44</f>
        <v>0</v>
      </c>
      <c r="BT44">
        <f>(BG44-BF44)/(BG44-BR44)</f>
        <v>0</v>
      </c>
      <c r="BU44">
        <f>(BA44-BG44)/(BA44-BR44)</f>
        <v>0</v>
      </c>
      <c r="BV44">
        <f>(BG44-BF44)/(BG44-AZ44)</f>
        <v>0</v>
      </c>
      <c r="BW44">
        <f>(BA44-BG44)/(BA44-AZ44)</f>
        <v>0</v>
      </c>
      <c r="BX44">
        <f>(BT44*BR44/BF44)</f>
        <v>0</v>
      </c>
      <c r="BY44">
        <f>(1-BX44)</f>
        <v>0</v>
      </c>
      <c r="BZ44">
        <v>1254</v>
      </c>
      <c r="CA44">
        <v>290.0000000000001</v>
      </c>
      <c r="CB44">
        <v>1794.22</v>
      </c>
      <c r="CC44">
        <v>145</v>
      </c>
      <c r="CD44">
        <v>10489.1</v>
      </c>
      <c r="CE44">
        <v>1791.54</v>
      </c>
      <c r="CF44">
        <v>2.68</v>
      </c>
      <c r="CG44">
        <v>300.0000000000001</v>
      </c>
      <c r="CH44">
        <v>24</v>
      </c>
      <c r="CI44">
        <v>1830.069211033827</v>
      </c>
      <c r="CJ44">
        <v>2.659560471730547</v>
      </c>
      <c r="CK44">
        <v>-40.40927745103821</v>
      </c>
      <c r="CL44">
        <v>2.423317042066543</v>
      </c>
      <c r="CM44">
        <v>0.9085152786405289</v>
      </c>
      <c r="CN44">
        <v>-0.008400608898776423</v>
      </c>
      <c r="CO44">
        <v>289.9999999999999</v>
      </c>
      <c r="CP44">
        <v>1781.89</v>
      </c>
      <c r="CQ44">
        <v>685</v>
      </c>
      <c r="CR44">
        <v>10454.8</v>
      </c>
      <c r="CS44">
        <v>1791.42</v>
      </c>
      <c r="CT44">
        <v>-9.529999999999999</v>
      </c>
      <c r="DH44">
        <f>$B$11*EG44+$C$11*EH44+$F$11*ES44*(1-EV44)</f>
        <v>0</v>
      </c>
      <c r="DI44">
        <f>DH44*DJ44</f>
        <v>0</v>
      </c>
      <c r="DJ44">
        <f>($B$11*$D$9+$C$11*$D$9+$F$11*((FF44+EX44)/MAX(FF44+EX44+FG44, 0.1)*$I$9+FG44/MAX(FF44+EX44+FG44, 0.1)*$J$9))/($B$11+$C$11+$F$11)</f>
        <v>0</v>
      </c>
      <c r="DK44">
        <f>($B$11*$K$9+$C$11*$K$9+$F$11*((FF44+EX44)/MAX(FF44+EX44+FG44, 0.1)*$P$9+FG44/MAX(FF44+EX44+FG44, 0.1)*$Q$9))/($B$11+$C$11+$F$11)</f>
        <v>0</v>
      </c>
      <c r="DL44">
        <v>6</v>
      </c>
      <c r="DM44">
        <v>0.5</v>
      </c>
      <c r="DN44" t="s">
        <v>430</v>
      </c>
      <c r="DO44">
        <v>2</v>
      </c>
      <c r="DP44" t="b">
        <v>1</v>
      </c>
      <c r="DQ44">
        <v>1697742715.6</v>
      </c>
      <c r="DR44">
        <v>573.2628888888888</v>
      </c>
      <c r="DS44">
        <v>633.4402222222221</v>
      </c>
      <c r="DT44">
        <v>27.79402222222222</v>
      </c>
      <c r="DU44">
        <v>26.87391111111111</v>
      </c>
      <c r="DV44">
        <v>572.9214444444445</v>
      </c>
      <c r="DW44">
        <v>27.79402222222222</v>
      </c>
      <c r="DX44">
        <v>500.0767777777777</v>
      </c>
      <c r="DY44">
        <v>98.467</v>
      </c>
      <c r="DZ44">
        <v>0.1002709666666667</v>
      </c>
      <c r="EA44">
        <v>30.57804444444444</v>
      </c>
      <c r="EB44">
        <v>30.00241111111111</v>
      </c>
      <c r="EC44">
        <v>999.9000000000001</v>
      </c>
      <c r="ED44">
        <v>0</v>
      </c>
      <c r="EE44">
        <v>0</v>
      </c>
      <c r="EF44">
        <v>9999.581111111112</v>
      </c>
      <c r="EG44">
        <v>0</v>
      </c>
      <c r="EH44">
        <v>264.7252222222222</v>
      </c>
      <c r="EI44">
        <v>-60.17755555555555</v>
      </c>
      <c r="EJ44">
        <v>589.6515555555555</v>
      </c>
      <c r="EK44">
        <v>650.9335555555556</v>
      </c>
      <c r="EL44">
        <v>0.9201183333333334</v>
      </c>
      <c r="EM44">
        <v>633.4402222222221</v>
      </c>
      <c r="EN44">
        <v>26.87391111111111</v>
      </c>
      <c r="EO44">
        <v>2.736793333333333</v>
      </c>
      <c r="EP44">
        <v>2.646191111111111</v>
      </c>
      <c r="EQ44">
        <v>22.50772222222222</v>
      </c>
      <c r="ER44">
        <v>21.95474444444444</v>
      </c>
      <c r="ES44">
        <v>300.1057777777777</v>
      </c>
      <c r="ET44">
        <v>0.8999955555555554</v>
      </c>
      <c r="EU44">
        <v>0.1000043777777778</v>
      </c>
      <c r="EV44">
        <v>0</v>
      </c>
      <c r="EW44">
        <v>744.976</v>
      </c>
      <c r="EX44">
        <v>4.99916</v>
      </c>
      <c r="EY44">
        <v>2907.754444444445</v>
      </c>
      <c r="EZ44">
        <v>2558.212222222222</v>
      </c>
      <c r="FA44">
        <v>36.54822222222222</v>
      </c>
      <c r="FB44">
        <v>39.875</v>
      </c>
      <c r="FC44">
        <v>38</v>
      </c>
      <c r="FD44">
        <v>39.687</v>
      </c>
      <c r="FE44">
        <v>39</v>
      </c>
      <c r="FF44">
        <v>265.5933333333334</v>
      </c>
      <c r="FG44">
        <v>29.51555555555555</v>
      </c>
      <c r="FH44">
        <v>0</v>
      </c>
      <c r="FI44">
        <v>1943.5</v>
      </c>
      <c r="FJ44">
        <v>0</v>
      </c>
      <c r="FK44">
        <v>758.1553076923077</v>
      </c>
      <c r="FL44">
        <v>-160.1391454333544</v>
      </c>
      <c r="FM44">
        <v>-395.7128207999467</v>
      </c>
      <c r="FN44">
        <v>2939.872307692308</v>
      </c>
      <c r="FO44">
        <v>15</v>
      </c>
      <c r="FP44">
        <v>1697740793</v>
      </c>
      <c r="FQ44" t="s">
        <v>431</v>
      </c>
      <c r="FR44">
        <v>1697740793</v>
      </c>
      <c r="FS44">
        <v>0</v>
      </c>
      <c r="FT44">
        <v>7</v>
      </c>
      <c r="FU44">
        <v>-0.032</v>
      </c>
      <c r="FV44">
        <v>0</v>
      </c>
      <c r="FW44">
        <v>0.159</v>
      </c>
      <c r="FX44">
        <v>0</v>
      </c>
      <c r="FY44">
        <v>415</v>
      </c>
      <c r="FZ44">
        <v>0</v>
      </c>
      <c r="GA44">
        <v>0.37</v>
      </c>
      <c r="GB44">
        <v>0</v>
      </c>
      <c r="GC44">
        <v>-59.24226097560975</v>
      </c>
      <c r="GD44">
        <v>-6.635523344947807</v>
      </c>
      <c r="GE44">
        <v>0.7394809533911717</v>
      </c>
      <c r="GF44">
        <v>0</v>
      </c>
      <c r="GG44">
        <v>768.8425588235294</v>
      </c>
      <c r="GH44">
        <v>-176.8505577666825</v>
      </c>
      <c r="GI44">
        <v>17.39329019747554</v>
      </c>
      <c r="GJ44">
        <v>0</v>
      </c>
      <c r="GK44">
        <v>0</v>
      </c>
      <c r="GL44">
        <v>2</v>
      </c>
      <c r="GM44" t="s">
        <v>432</v>
      </c>
      <c r="GN44">
        <v>3.1278</v>
      </c>
      <c r="GO44">
        <v>2.76364</v>
      </c>
      <c r="GP44">
        <v>0.122707</v>
      </c>
      <c r="GQ44">
        <v>0.131246</v>
      </c>
      <c r="GR44">
        <v>0.129039</v>
      </c>
      <c r="GS44">
        <v>0.12443</v>
      </c>
      <c r="GT44">
        <v>26643.3</v>
      </c>
      <c r="GU44">
        <v>28071.8</v>
      </c>
      <c r="GV44">
        <v>30076.6</v>
      </c>
      <c r="GW44">
        <v>33183.7</v>
      </c>
      <c r="GX44">
        <v>37399.4</v>
      </c>
      <c r="GY44">
        <v>44533.7</v>
      </c>
      <c r="GZ44">
        <v>37074</v>
      </c>
      <c r="HA44">
        <v>44412.5</v>
      </c>
      <c r="HB44">
        <v>1.95368</v>
      </c>
      <c r="HC44">
        <v>1.98575</v>
      </c>
      <c r="HD44">
        <v>0.0565089</v>
      </c>
      <c r="HE44">
        <v>0</v>
      </c>
      <c r="HF44">
        <v>29.0918</v>
      </c>
      <c r="HG44">
        <v>999.9</v>
      </c>
      <c r="HH44">
        <v>62.3</v>
      </c>
      <c r="HI44">
        <v>33.7</v>
      </c>
      <c r="HJ44">
        <v>33.2438</v>
      </c>
      <c r="HK44">
        <v>62.0018</v>
      </c>
      <c r="HL44">
        <v>30.6731</v>
      </c>
      <c r="HM44">
        <v>1</v>
      </c>
      <c r="HN44">
        <v>0.262459</v>
      </c>
      <c r="HO44">
        <v>-0.756585</v>
      </c>
      <c r="HP44">
        <v>20.3155</v>
      </c>
      <c r="HQ44">
        <v>5.20157</v>
      </c>
      <c r="HR44">
        <v>11.8542</v>
      </c>
      <c r="HS44">
        <v>4.9826</v>
      </c>
      <c r="HT44">
        <v>3.2625</v>
      </c>
      <c r="HU44">
        <v>765.3</v>
      </c>
      <c r="HV44">
        <v>4047.9</v>
      </c>
      <c r="HW44">
        <v>6810.4</v>
      </c>
      <c r="HX44">
        <v>39.9</v>
      </c>
      <c r="HY44">
        <v>1.88339</v>
      </c>
      <c r="HZ44">
        <v>1.87943</v>
      </c>
      <c r="IA44">
        <v>1.88151</v>
      </c>
      <c r="IB44">
        <v>1.88001</v>
      </c>
      <c r="IC44">
        <v>1.8782</v>
      </c>
      <c r="ID44">
        <v>1.8778</v>
      </c>
      <c r="IE44">
        <v>1.87962</v>
      </c>
      <c r="IF44">
        <v>1.87634</v>
      </c>
      <c r="IG44">
        <v>0</v>
      </c>
      <c r="IH44">
        <v>0</v>
      </c>
      <c r="II44">
        <v>0</v>
      </c>
      <c r="IJ44">
        <v>0</v>
      </c>
      <c r="IK44" t="s">
        <v>433</v>
      </c>
      <c r="IL44" t="s">
        <v>434</v>
      </c>
      <c r="IM44" t="s">
        <v>435</v>
      </c>
      <c r="IN44" t="s">
        <v>435</v>
      </c>
      <c r="IO44" t="s">
        <v>435</v>
      </c>
      <c r="IP44" t="s">
        <v>435</v>
      </c>
      <c r="IQ44">
        <v>0</v>
      </c>
      <c r="IR44">
        <v>100</v>
      </c>
      <c r="IS44">
        <v>100</v>
      </c>
      <c r="IT44">
        <v>0.35</v>
      </c>
      <c r="IU44">
        <v>0</v>
      </c>
      <c r="IV44">
        <v>-0.1957176418348122</v>
      </c>
      <c r="IW44">
        <v>0.001085284750954129</v>
      </c>
      <c r="IX44">
        <v>-2.12959365371586E-07</v>
      </c>
      <c r="IY44">
        <v>-7.809812456259381E-11</v>
      </c>
      <c r="IZ44">
        <v>0</v>
      </c>
      <c r="JA44">
        <v>0</v>
      </c>
      <c r="JB44">
        <v>0</v>
      </c>
      <c r="JC44">
        <v>0</v>
      </c>
      <c r="JD44">
        <v>18</v>
      </c>
      <c r="JE44">
        <v>2008</v>
      </c>
      <c r="JF44">
        <v>-1</v>
      </c>
      <c r="JG44">
        <v>-1</v>
      </c>
      <c r="JH44">
        <v>32.1</v>
      </c>
      <c r="JI44">
        <v>28295712</v>
      </c>
      <c r="JJ44">
        <v>1.54053</v>
      </c>
      <c r="JK44">
        <v>2.6001</v>
      </c>
      <c r="JL44">
        <v>1.54541</v>
      </c>
      <c r="JM44">
        <v>2.33398</v>
      </c>
      <c r="JN44">
        <v>1.5918</v>
      </c>
      <c r="JO44">
        <v>2.34863</v>
      </c>
      <c r="JP44">
        <v>38.8951</v>
      </c>
      <c r="JQ44">
        <v>15.3053</v>
      </c>
      <c r="JR44">
        <v>18</v>
      </c>
      <c r="JS44">
        <v>508.574</v>
      </c>
      <c r="JT44">
        <v>499.337</v>
      </c>
      <c r="JU44">
        <v>30.9832</v>
      </c>
      <c r="JV44">
        <v>30.8417</v>
      </c>
      <c r="JW44">
        <v>29.9993</v>
      </c>
      <c r="JX44">
        <v>30.8789</v>
      </c>
      <c r="JY44">
        <v>30.8059</v>
      </c>
      <c r="JZ44">
        <v>31.026</v>
      </c>
      <c r="KA44">
        <v>28.4355</v>
      </c>
      <c r="KB44">
        <v>61.4092</v>
      </c>
      <c r="KC44">
        <v>30.9749</v>
      </c>
      <c r="KD44">
        <v>681.992</v>
      </c>
      <c r="KE44">
        <v>27.0346</v>
      </c>
      <c r="KF44">
        <v>101.294</v>
      </c>
      <c r="KG44">
        <v>100.806</v>
      </c>
    </row>
    <row r="45" spans="1:293">
      <c r="A45">
        <v>29</v>
      </c>
      <c r="B45">
        <v>1697742723.1</v>
      </c>
      <c r="C45">
        <v>140</v>
      </c>
      <c r="D45" t="s">
        <v>491</v>
      </c>
      <c r="E45" t="s">
        <v>492</v>
      </c>
      <c r="F45">
        <v>5</v>
      </c>
      <c r="G45" t="s">
        <v>427</v>
      </c>
      <c r="H45" t="s">
        <v>428</v>
      </c>
      <c r="I45">
        <v>1697742720.3</v>
      </c>
      <c r="J45">
        <f>(K45)/1000</f>
        <v>0</v>
      </c>
      <c r="K45">
        <f>IF(DP45, AN45, AH45)</f>
        <v>0</v>
      </c>
      <c r="L45">
        <f>IF(DP45, AI45, AG45)</f>
        <v>0</v>
      </c>
      <c r="M45">
        <f>DR45 - IF(AU45&gt;1, L45*DL45*100.0/(AW45*EF45), 0)</f>
        <v>0</v>
      </c>
      <c r="N45">
        <f>((T45-J45/2)*M45-L45)/(T45+J45/2)</f>
        <v>0</v>
      </c>
      <c r="O45">
        <f>N45*(DY45+DZ45)/1000.0</f>
        <v>0</v>
      </c>
      <c r="P45">
        <f>(DR45 - IF(AU45&gt;1, L45*DL45*100.0/(AW45*EF45), 0))*(DY45+DZ45)/1000.0</f>
        <v>0</v>
      </c>
      <c r="Q45">
        <f>2.0/((1/S45-1/R45)+SIGN(S45)*SQRT((1/S45-1/R45)*(1/S45-1/R45) + 4*DM45/((DM45+1)*(DM45+1))*(2*1/S45*1/R45-1/R45*1/R45)))</f>
        <v>0</v>
      </c>
      <c r="R45">
        <f>IF(LEFT(DN45,1)&lt;&gt;"0",IF(LEFT(DN45,1)="1",3.0,DO45),$D$5+$E$5*(EF45*DY45/($K$5*1000))+$F$5*(EF45*DY45/($K$5*1000))*MAX(MIN(DL45,$J$5),$I$5)*MAX(MIN(DL45,$J$5),$I$5)+$G$5*MAX(MIN(DL45,$J$5),$I$5)*(EF45*DY45/($K$5*1000))+$H$5*(EF45*DY45/($K$5*1000))*(EF45*DY45/($K$5*1000)))</f>
        <v>0</v>
      </c>
      <c r="S45">
        <f>J45*(1000-(1000*0.61365*exp(17.502*W45/(240.97+W45))/(DY45+DZ45)+DT45)/2)/(1000*0.61365*exp(17.502*W45/(240.97+W45))/(DY45+DZ45)-DT45)</f>
        <v>0</v>
      </c>
      <c r="T45">
        <f>1/((DM45+1)/(Q45/1.6)+1/(R45/1.37)) + DM45/((DM45+1)/(Q45/1.6) + DM45/(R45/1.37))</f>
        <v>0</v>
      </c>
      <c r="U45">
        <f>(DH45*DK45)</f>
        <v>0</v>
      </c>
      <c r="V45">
        <f>(EA45+(U45+2*0.95*5.67E-8*(((EA45+$B$7)+273)^4-(EA45+273)^4)-44100*J45)/(1.84*29.3*R45+8*0.95*5.67E-8*(EA45+273)^3))</f>
        <v>0</v>
      </c>
      <c r="W45">
        <f>($C$7*EB45+$D$7*EC45+$E$7*V45)</f>
        <v>0</v>
      </c>
      <c r="X45">
        <f>0.61365*exp(17.502*W45/(240.97+W45))</f>
        <v>0</v>
      </c>
      <c r="Y45">
        <f>(Z45/AA45*100)</f>
        <v>0</v>
      </c>
      <c r="Z45">
        <f>DT45*(DY45+DZ45)/1000</f>
        <v>0</v>
      </c>
      <c r="AA45">
        <f>0.61365*exp(17.502*EA45/(240.97+EA45))</f>
        <v>0</v>
      </c>
      <c r="AB45">
        <f>(X45-DT45*(DY45+DZ45)/1000)</f>
        <v>0</v>
      </c>
      <c r="AC45">
        <f>(-J45*44100)</f>
        <v>0</v>
      </c>
      <c r="AD45">
        <f>2*29.3*R45*0.92*(EA45-W45)</f>
        <v>0</v>
      </c>
      <c r="AE45">
        <f>2*0.95*5.67E-8*(((EA45+$B$7)+273)^4-(W45+273)^4)</f>
        <v>0</v>
      </c>
      <c r="AF45">
        <f>U45+AE45+AC45+AD45</f>
        <v>0</v>
      </c>
      <c r="AG45">
        <f>DX45*AU45*(DS45-DR45*(1000-AU45*DU45)/(1000-AU45*DT45))/(100*DL45)</f>
        <v>0</v>
      </c>
      <c r="AH45">
        <f>1000*DX45*AU45*(DT45-DU45)/(100*DL45*(1000-AU45*DT45))</f>
        <v>0</v>
      </c>
      <c r="AI45">
        <f>(AJ45 - AK45 - DY45*1E3/(8.314*(EA45+273.15)) * AM45/DX45 * AL45) * DX45/(100*DL45) * (1000 - DU45)/1000</f>
        <v>0</v>
      </c>
      <c r="AJ45">
        <v>674.0774234681827</v>
      </c>
      <c r="AK45">
        <v>624.1305515151515</v>
      </c>
      <c r="AL45">
        <v>4.978863557675832</v>
      </c>
      <c r="AM45">
        <v>66.57056802044264</v>
      </c>
      <c r="AN45">
        <f>(AP45 - AO45 + DY45*1E3/(8.314*(EA45+273.15)) * AR45/DX45 * AQ45) * DX45/(100*DL45) * 1000/(1000 - AP45)</f>
        <v>0</v>
      </c>
      <c r="AO45">
        <v>26.90388975280401</v>
      </c>
      <c r="AP45">
        <v>27.80560909090908</v>
      </c>
      <c r="AQ45">
        <v>0.0001274149187285194</v>
      </c>
      <c r="AR45">
        <v>77.99991193535263</v>
      </c>
      <c r="AS45">
        <v>0</v>
      </c>
      <c r="AT45">
        <v>0</v>
      </c>
      <c r="AU45">
        <f>IF(AS45*$H$13&gt;=AW45,1.0,(AW45/(AW45-AS45*$H$13)))</f>
        <v>0</v>
      </c>
      <c r="AV45">
        <f>(AU45-1)*100</f>
        <v>0</v>
      </c>
      <c r="AW45">
        <f>MAX(0,($B$13+$C$13*EF45)/(1+$D$13*EF45)*DY45/(EA45+273)*$E$13)</f>
        <v>0</v>
      </c>
      <c r="AX45" t="s">
        <v>429</v>
      </c>
      <c r="AY45" t="s">
        <v>429</v>
      </c>
      <c r="AZ45">
        <v>0</v>
      </c>
      <c r="BA45">
        <v>0</v>
      </c>
      <c r="BB45">
        <f>1-AZ45/BA45</f>
        <v>0</v>
      </c>
      <c r="BC45">
        <v>0</v>
      </c>
      <c r="BD45" t="s">
        <v>429</v>
      </c>
      <c r="BE45" t="s">
        <v>429</v>
      </c>
      <c r="BF45">
        <v>0</v>
      </c>
      <c r="BG45">
        <v>0</v>
      </c>
      <c r="BH45">
        <f>1-BF45/BG45</f>
        <v>0</v>
      </c>
      <c r="BI45">
        <v>0.5</v>
      </c>
      <c r="BJ45">
        <f>DI45</f>
        <v>0</v>
      </c>
      <c r="BK45">
        <f>L45</f>
        <v>0</v>
      </c>
      <c r="BL45">
        <f>BH45*BI45*BJ45</f>
        <v>0</v>
      </c>
      <c r="BM45">
        <f>(BK45-BC45)/BJ45</f>
        <v>0</v>
      </c>
      <c r="BN45">
        <f>(BA45-BG45)/BG45</f>
        <v>0</v>
      </c>
      <c r="BO45">
        <f>AZ45/(BB45+AZ45/BG45)</f>
        <v>0</v>
      </c>
      <c r="BP45" t="s">
        <v>429</v>
      </c>
      <c r="BQ45">
        <v>0</v>
      </c>
      <c r="BR45">
        <f>IF(BQ45&lt;&gt;0, BQ45, BO45)</f>
        <v>0</v>
      </c>
      <c r="BS45">
        <f>1-BR45/BG45</f>
        <v>0</v>
      </c>
      <c r="BT45">
        <f>(BG45-BF45)/(BG45-BR45)</f>
        <v>0</v>
      </c>
      <c r="BU45">
        <f>(BA45-BG45)/(BA45-BR45)</f>
        <v>0</v>
      </c>
      <c r="BV45">
        <f>(BG45-BF45)/(BG45-AZ45)</f>
        <v>0</v>
      </c>
      <c r="BW45">
        <f>(BA45-BG45)/(BA45-AZ45)</f>
        <v>0</v>
      </c>
      <c r="BX45">
        <f>(BT45*BR45/BF45)</f>
        <v>0</v>
      </c>
      <c r="BY45">
        <f>(1-BX45)</f>
        <v>0</v>
      </c>
      <c r="BZ45">
        <v>1254</v>
      </c>
      <c r="CA45">
        <v>290.0000000000001</v>
      </c>
      <c r="CB45">
        <v>1794.22</v>
      </c>
      <c r="CC45">
        <v>145</v>
      </c>
      <c r="CD45">
        <v>10489.1</v>
      </c>
      <c r="CE45">
        <v>1791.54</v>
      </c>
      <c r="CF45">
        <v>2.68</v>
      </c>
      <c r="CG45">
        <v>300.0000000000001</v>
      </c>
      <c r="CH45">
        <v>24</v>
      </c>
      <c r="CI45">
        <v>1830.069211033827</v>
      </c>
      <c r="CJ45">
        <v>2.659560471730547</v>
      </c>
      <c r="CK45">
        <v>-40.40927745103821</v>
      </c>
      <c r="CL45">
        <v>2.423317042066543</v>
      </c>
      <c r="CM45">
        <v>0.9085152786405289</v>
      </c>
      <c r="CN45">
        <v>-0.008400608898776423</v>
      </c>
      <c r="CO45">
        <v>289.9999999999999</v>
      </c>
      <c r="CP45">
        <v>1781.89</v>
      </c>
      <c r="CQ45">
        <v>685</v>
      </c>
      <c r="CR45">
        <v>10454.8</v>
      </c>
      <c r="CS45">
        <v>1791.42</v>
      </c>
      <c r="CT45">
        <v>-9.529999999999999</v>
      </c>
      <c r="DH45">
        <f>$B$11*EG45+$C$11*EH45+$F$11*ES45*(1-EV45)</f>
        <v>0</v>
      </c>
      <c r="DI45">
        <f>DH45*DJ45</f>
        <v>0</v>
      </c>
      <c r="DJ45">
        <f>($B$11*$D$9+$C$11*$D$9+$F$11*((FF45+EX45)/MAX(FF45+EX45+FG45, 0.1)*$I$9+FG45/MAX(FF45+EX45+FG45, 0.1)*$J$9))/($B$11+$C$11+$F$11)</f>
        <v>0</v>
      </c>
      <c r="DK45">
        <f>($B$11*$K$9+$C$11*$K$9+$F$11*((FF45+EX45)/MAX(FF45+EX45+FG45, 0.1)*$P$9+FG45/MAX(FF45+EX45+FG45, 0.1)*$Q$9))/($B$11+$C$11+$F$11)</f>
        <v>0</v>
      </c>
      <c r="DL45">
        <v>6</v>
      </c>
      <c r="DM45">
        <v>0.5</v>
      </c>
      <c r="DN45" t="s">
        <v>430</v>
      </c>
      <c r="DO45">
        <v>2</v>
      </c>
      <c r="DP45" t="b">
        <v>1</v>
      </c>
      <c r="DQ45">
        <v>1697742720.3</v>
      </c>
      <c r="DR45">
        <v>595.6565000000001</v>
      </c>
      <c r="DS45">
        <v>657.1532</v>
      </c>
      <c r="DT45">
        <v>27.79795</v>
      </c>
      <c r="DU45">
        <v>26.90599</v>
      </c>
      <c r="DV45">
        <v>595.2982</v>
      </c>
      <c r="DW45">
        <v>27.79795</v>
      </c>
      <c r="DX45">
        <v>500.0918</v>
      </c>
      <c r="DY45">
        <v>98.4686</v>
      </c>
      <c r="DZ45">
        <v>0.09988467999999999</v>
      </c>
      <c r="EA45">
        <v>30.59521</v>
      </c>
      <c r="EB45">
        <v>30.02012</v>
      </c>
      <c r="EC45">
        <v>999.9</v>
      </c>
      <c r="ED45">
        <v>0</v>
      </c>
      <c r="EE45">
        <v>0</v>
      </c>
      <c r="EF45">
        <v>10012.058</v>
      </c>
      <c r="EG45">
        <v>0</v>
      </c>
      <c r="EH45">
        <v>264.3701</v>
      </c>
      <c r="EI45">
        <v>-61.49658000000001</v>
      </c>
      <c r="EJ45">
        <v>612.6879</v>
      </c>
      <c r="EK45">
        <v>675.3234</v>
      </c>
      <c r="EL45">
        <v>0.8919552999999999</v>
      </c>
      <c r="EM45">
        <v>657.1532</v>
      </c>
      <c r="EN45">
        <v>26.90599</v>
      </c>
      <c r="EO45">
        <v>2.737224</v>
      </c>
      <c r="EP45">
        <v>2.649395</v>
      </c>
      <c r="EQ45">
        <v>22.51032</v>
      </c>
      <c r="ER45">
        <v>21.97455</v>
      </c>
      <c r="ES45">
        <v>299.9701</v>
      </c>
      <c r="ET45">
        <v>0.8999893999999999</v>
      </c>
      <c r="EU45">
        <v>0.1000105</v>
      </c>
      <c r="EV45">
        <v>0</v>
      </c>
      <c r="EW45">
        <v>735.4147</v>
      </c>
      <c r="EX45">
        <v>4.999160000000001</v>
      </c>
      <c r="EY45">
        <v>2882.1</v>
      </c>
      <c r="EZ45">
        <v>2557.033</v>
      </c>
      <c r="FA45">
        <v>36.51860000000001</v>
      </c>
      <c r="FB45">
        <v>39.8246</v>
      </c>
      <c r="FC45">
        <v>38</v>
      </c>
      <c r="FD45">
        <v>39.687</v>
      </c>
      <c r="FE45">
        <v>39</v>
      </c>
      <c r="FF45">
        <v>265.473</v>
      </c>
      <c r="FG45">
        <v>29.5</v>
      </c>
      <c r="FH45">
        <v>0</v>
      </c>
      <c r="FI45">
        <v>1948.299999952316</v>
      </c>
      <c r="FJ45">
        <v>0</v>
      </c>
      <c r="FK45">
        <v>746.4446153846152</v>
      </c>
      <c r="FL45">
        <v>-136.2670085680165</v>
      </c>
      <c r="FM45">
        <v>-340.6451283034743</v>
      </c>
      <c r="FN45">
        <v>2910.367307692307</v>
      </c>
      <c r="FO45">
        <v>15</v>
      </c>
      <c r="FP45">
        <v>1697740793</v>
      </c>
      <c r="FQ45" t="s">
        <v>431</v>
      </c>
      <c r="FR45">
        <v>1697740793</v>
      </c>
      <c r="FS45">
        <v>0</v>
      </c>
      <c r="FT45">
        <v>7</v>
      </c>
      <c r="FU45">
        <v>-0.032</v>
      </c>
      <c r="FV45">
        <v>0</v>
      </c>
      <c r="FW45">
        <v>0.159</v>
      </c>
      <c r="FX45">
        <v>0</v>
      </c>
      <c r="FY45">
        <v>415</v>
      </c>
      <c r="FZ45">
        <v>0</v>
      </c>
      <c r="GA45">
        <v>0.37</v>
      </c>
      <c r="GB45">
        <v>0</v>
      </c>
      <c r="GC45">
        <v>-60.03957804878048</v>
      </c>
      <c r="GD45">
        <v>-7.826995818815416</v>
      </c>
      <c r="GE45">
        <v>0.8738184369407959</v>
      </c>
      <c r="GF45">
        <v>0</v>
      </c>
      <c r="GG45">
        <v>754.1323235294118</v>
      </c>
      <c r="GH45">
        <v>-150.4387318493044</v>
      </c>
      <c r="GI45">
        <v>14.81940346445793</v>
      </c>
      <c r="GJ45">
        <v>0</v>
      </c>
      <c r="GK45">
        <v>0</v>
      </c>
      <c r="GL45">
        <v>2</v>
      </c>
      <c r="GM45" t="s">
        <v>432</v>
      </c>
      <c r="GN45">
        <v>3.12763</v>
      </c>
      <c r="GO45">
        <v>2.76354</v>
      </c>
      <c r="GP45">
        <v>0.126276</v>
      </c>
      <c r="GQ45">
        <v>0.134751</v>
      </c>
      <c r="GR45">
        <v>0.129093</v>
      </c>
      <c r="GS45">
        <v>0.124578</v>
      </c>
      <c r="GT45">
        <v>26535.3</v>
      </c>
      <c r="GU45">
        <v>27958.4</v>
      </c>
      <c r="GV45">
        <v>30077</v>
      </c>
      <c r="GW45">
        <v>33183.6</v>
      </c>
      <c r="GX45">
        <v>37397.4</v>
      </c>
      <c r="GY45">
        <v>44526.5</v>
      </c>
      <c r="GZ45">
        <v>37074.2</v>
      </c>
      <c r="HA45">
        <v>44412.6</v>
      </c>
      <c r="HB45">
        <v>1.95347</v>
      </c>
      <c r="HC45">
        <v>1.9862</v>
      </c>
      <c r="HD45">
        <v>0.0572838</v>
      </c>
      <c r="HE45">
        <v>0</v>
      </c>
      <c r="HF45">
        <v>29.0974</v>
      </c>
      <c r="HG45">
        <v>999.9</v>
      </c>
      <c r="HH45">
        <v>62.3</v>
      </c>
      <c r="HI45">
        <v>33.7</v>
      </c>
      <c r="HJ45">
        <v>33.2411</v>
      </c>
      <c r="HK45">
        <v>61.6218</v>
      </c>
      <c r="HL45">
        <v>30.6811</v>
      </c>
      <c r="HM45">
        <v>1</v>
      </c>
      <c r="HN45">
        <v>0.262515</v>
      </c>
      <c r="HO45">
        <v>0.899722</v>
      </c>
      <c r="HP45">
        <v>20.3048</v>
      </c>
      <c r="HQ45">
        <v>5.20172</v>
      </c>
      <c r="HR45">
        <v>11.8542</v>
      </c>
      <c r="HS45">
        <v>4.9825</v>
      </c>
      <c r="HT45">
        <v>3.2625</v>
      </c>
      <c r="HU45">
        <v>765.5</v>
      </c>
      <c r="HV45">
        <v>4049.6</v>
      </c>
      <c r="HW45">
        <v>6815.3</v>
      </c>
      <c r="HX45">
        <v>39.9</v>
      </c>
      <c r="HY45">
        <v>1.88339</v>
      </c>
      <c r="HZ45">
        <v>1.87943</v>
      </c>
      <c r="IA45">
        <v>1.88148</v>
      </c>
      <c r="IB45">
        <v>1.87998</v>
      </c>
      <c r="IC45">
        <v>1.8782</v>
      </c>
      <c r="ID45">
        <v>1.87782</v>
      </c>
      <c r="IE45">
        <v>1.8796</v>
      </c>
      <c r="IF45">
        <v>1.87629</v>
      </c>
      <c r="IG45">
        <v>0</v>
      </c>
      <c r="IH45">
        <v>0</v>
      </c>
      <c r="II45">
        <v>0</v>
      </c>
      <c r="IJ45">
        <v>0</v>
      </c>
      <c r="IK45" t="s">
        <v>433</v>
      </c>
      <c r="IL45" t="s">
        <v>434</v>
      </c>
      <c r="IM45" t="s">
        <v>435</v>
      </c>
      <c r="IN45" t="s">
        <v>435</v>
      </c>
      <c r="IO45" t="s">
        <v>435</v>
      </c>
      <c r="IP45" t="s">
        <v>435</v>
      </c>
      <c r="IQ45">
        <v>0</v>
      </c>
      <c r="IR45">
        <v>100</v>
      </c>
      <c r="IS45">
        <v>100</v>
      </c>
      <c r="IT45">
        <v>0.369</v>
      </c>
      <c r="IU45">
        <v>0</v>
      </c>
      <c r="IV45">
        <v>-0.1957176418348122</v>
      </c>
      <c r="IW45">
        <v>0.001085284750954129</v>
      </c>
      <c r="IX45">
        <v>-2.12959365371586E-07</v>
      </c>
      <c r="IY45">
        <v>-7.809812456259381E-11</v>
      </c>
      <c r="IZ45">
        <v>0</v>
      </c>
      <c r="JA45">
        <v>0</v>
      </c>
      <c r="JB45">
        <v>0</v>
      </c>
      <c r="JC45">
        <v>0</v>
      </c>
      <c r="JD45">
        <v>18</v>
      </c>
      <c r="JE45">
        <v>2008</v>
      </c>
      <c r="JF45">
        <v>-1</v>
      </c>
      <c r="JG45">
        <v>-1</v>
      </c>
      <c r="JH45">
        <v>32.2</v>
      </c>
      <c r="JI45">
        <v>28295712.1</v>
      </c>
      <c r="JJ45">
        <v>1.59058</v>
      </c>
      <c r="JK45">
        <v>2.60376</v>
      </c>
      <c r="JL45">
        <v>1.54541</v>
      </c>
      <c r="JM45">
        <v>2.33398</v>
      </c>
      <c r="JN45">
        <v>1.5918</v>
      </c>
      <c r="JO45">
        <v>2.31812</v>
      </c>
      <c r="JP45">
        <v>38.8704</v>
      </c>
      <c r="JQ45">
        <v>15.3053</v>
      </c>
      <c r="JR45">
        <v>18</v>
      </c>
      <c r="JS45">
        <v>508.396</v>
      </c>
      <c r="JT45">
        <v>499.596</v>
      </c>
      <c r="JU45">
        <v>30.9331</v>
      </c>
      <c r="JV45">
        <v>30.831</v>
      </c>
      <c r="JW45">
        <v>30</v>
      </c>
      <c r="JX45">
        <v>30.8722</v>
      </c>
      <c r="JY45">
        <v>30.8013</v>
      </c>
      <c r="JZ45">
        <v>31.936</v>
      </c>
      <c r="KA45">
        <v>28.1632</v>
      </c>
      <c r="KB45">
        <v>61.4092</v>
      </c>
      <c r="KC45">
        <v>30.2743</v>
      </c>
      <c r="KD45">
        <v>702.028</v>
      </c>
      <c r="KE45">
        <v>27.0563</v>
      </c>
      <c r="KF45">
        <v>101.295</v>
      </c>
      <c r="KG45">
        <v>100.806</v>
      </c>
    </row>
    <row r="46" spans="1:293">
      <c r="A46">
        <v>30</v>
      </c>
      <c r="B46">
        <v>1697742728.1</v>
      </c>
      <c r="C46">
        <v>145</v>
      </c>
      <c r="D46" t="s">
        <v>493</v>
      </c>
      <c r="E46" t="s">
        <v>494</v>
      </c>
      <c r="F46">
        <v>5</v>
      </c>
      <c r="G46" t="s">
        <v>427</v>
      </c>
      <c r="H46" t="s">
        <v>428</v>
      </c>
      <c r="I46">
        <v>1697742725.6</v>
      </c>
      <c r="J46">
        <f>(K46)/1000</f>
        <v>0</v>
      </c>
      <c r="K46">
        <f>IF(DP46, AN46, AH46)</f>
        <v>0</v>
      </c>
      <c r="L46">
        <f>IF(DP46, AI46, AG46)</f>
        <v>0</v>
      </c>
      <c r="M46">
        <f>DR46 - IF(AU46&gt;1, L46*DL46*100.0/(AW46*EF46), 0)</f>
        <v>0</v>
      </c>
      <c r="N46">
        <f>((T46-J46/2)*M46-L46)/(T46+J46/2)</f>
        <v>0</v>
      </c>
      <c r="O46">
        <f>N46*(DY46+DZ46)/1000.0</f>
        <v>0</v>
      </c>
      <c r="P46">
        <f>(DR46 - IF(AU46&gt;1, L46*DL46*100.0/(AW46*EF46), 0))*(DY46+DZ46)/1000.0</f>
        <v>0</v>
      </c>
      <c r="Q46">
        <f>2.0/((1/S46-1/R46)+SIGN(S46)*SQRT((1/S46-1/R46)*(1/S46-1/R46) + 4*DM46/((DM46+1)*(DM46+1))*(2*1/S46*1/R46-1/R46*1/R46)))</f>
        <v>0</v>
      </c>
      <c r="R46">
        <f>IF(LEFT(DN46,1)&lt;&gt;"0",IF(LEFT(DN46,1)="1",3.0,DO46),$D$5+$E$5*(EF46*DY46/($K$5*1000))+$F$5*(EF46*DY46/($K$5*1000))*MAX(MIN(DL46,$J$5),$I$5)*MAX(MIN(DL46,$J$5),$I$5)+$G$5*MAX(MIN(DL46,$J$5),$I$5)*(EF46*DY46/($K$5*1000))+$H$5*(EF46*DY46/($K$5*1000))*(EF46*DY46/($K$5*1000)))</f>
        <v>0</v>
      </c>
      <c r="S46">
        <f>J46*(1000-(1000*0.61365*exp(17.502*W46/(240.97+W46))/(DY46+DZ46)+DT46)/2)/(1000*0.61365*exp(17.502*W46/(240.97+W46))/(DY46+DZ46)-DT46)</f>
        <v>0</v>
      </c>
      <c r="T46">
        <f>1/((DM46+1)/(Q46/1.6)+1/(R46/1.37)) + DM46/((DM46+1)/(Q46/1.6) + DM46/(R46/1.37))</f>
        <v>0</v>
      </c>
      <c r="U46">
        <f>(DH46*DK46)</f>
        <v>0</v>
      </c>
      <c r="V46">
        <f>(EA46+(U46+2*0.95*5.67E-8*(((EA46+$B$7)+273)^4-(EA46+273)^4)-44100*J46)/(1.84*29.3*R46+8*0.95*5.67E-8*(EA46+273)^3))</f>
        <v>0</v>
      </c>
      <c r="W46">
        <f>($C$7*EB46+$D$7*EC46+$E$7*V46)</f>
        <v>0</v>
      </c>
      <c r="X46">
        <f>0.61365*exp(17.502*W46/(240.97+W46))</f>
        <v>0</v>
      </c>
      <c r="Y46">
        <f>(Z46/AA46*100)</f>
        <v>0</v>
      </c>
      <c r="Z46">
        <f>DT46*(DY46+DZ46)/1000</f>
        <v>0</v>
      </c>
      <c r="AA46">
        <f>0.61365*exp(17.502*EA46/(240.97+EA46))</f>
        <v>0</v>
      </c>
      <c r="AB46">
        <f>(X46-DT46*(DY46+DZ46)/1000)</f>
        <v>0</v>
      </c>
      <c r="AC46">
        <f>(-J46*44100)</f>
        <v>0</v>
      </c>
      <c r="AD46">
        <f>2*29.3*R46*0.92*(EA46-W46)</f>
        <v>0</v>
      </c>
      <c r="AE46">
        <f>2*0.95*5.67E-8*(((EA46+$B$7)+273)^4-(W46+273)^4)</f>
        <v>0</v>
      </c>
      <c r="AF46">
        <f>U46+AE46+AC46+AD46</f>
        <v>0</v>
      </c>
      <c r="AG46">
        <f>DX46*AU46*(DS46-DR46*(1000-AU46*DU46)/(1000-AU46*DT46))/(100*DL46)</f>
        <v>0</v>
      </c>
      <c r="AH46">
        <f>1000*DX46*AU46*(DT46-DU46)/(100*DL46*(1000-AU46*DT46))</f>
        <v>0</v>
      </c>
      <c r="AI46">
        <f>(AJ46 - AK46 - DY46*1E3/(8.314*(EA46+273.15)) * AM46/DX46 * AL46) * DX46/(100*DL46) * (1000 - DU46)/1000</f>
        <v>0</v>
      </c>
      <c r="AJ46">
        <v>699.9118000102663</v>
      </c>
      <c r="AK46">
        <v>649.0858242424241</v>
      </c>
      <c r="AL46">
        <v>5.000227737978911</v>
      </c>
      <c r="AM46">
        <v>66.57056802044264</v>
      </c>
      <c r="AN46">
        <f>(AP46 - AO46 + DY46*1E3/(8.314*(EA46+273.15)) * AR46/DX46 * AQ46) * DX46/(100*DL46) * 1000/(1000 - AP46)</f>
        <v>0</v>
      </c>
      <c r="AO46">
        <v>26.95132826128931</v>
      </c>
      <c r="AP46">
        <v>27.82376242424241</v>
      </c>
      <c r="AQ46">
        <v>0.0001657240686481108</v>
      </c>
      <c r="AR46">
        <v>77.99991193535263</v>
      </c>
      <c r="AS46">
        <v>0</v>
      </c>
      <c r="AT46">
        <v>0</v>
      </c>
      <c r="AU46">
        <f>IF(AS46*$H$13&gt;=AW46,1.0,(AW46/(AW46-AS46*$H$13)))</f>
        <v>0</v>
      </c>
      <c r="AV46">
        <f>(AU46-1)*100</f>
        <v>0</v>
      </c>
      <c r="AW46">
        <f>MAX(0,($B$13+$C$13*EF46)/(1+$D$13*EF46)*DY46/(EA46+273)*$E$13)</f>
        <v>0</v>
      </c>
      <c r="AX46" t="s">
        <v>429</v>
      </c>
      <c r="AY46" t="s">
        <v>429</v>
      </c>
      <c r="AZ46">
        <v>0</v>
      </c>
      <c r="BA46">
        <v>0</v>
      </c>
      <c r="BB46">
        <f>1-AZ46/BA46</f>
        <v>0</v>
      </c>
      <c r="BC46">
        <v>0</v>
      </c>
      <c r="BD46" t="s">
        <v>429</v>
      </c>
      <c r="BE46" t="s">
        <v>429</v>
      </c>
      <c r="BF46">
        <v>0</v>
      </c>
      <c r="BG46">
        <v>0</v>
      </c>
      <c r="BH46">
        <f>1-BF46/BG46</f>
        <v>0</v>
      </c>
      <c r="BI46">
        <v>0.5</v>
      </c>
      <c r="BJ46">
        <f>DI46</f>
        <v>0</v>
      </c>
      <c r="BK46">
        <f>L46</f>
        <v>0</v>
      </c>
      <c r="BL46">
        <f>BH46*BI46*BJ46</f>
        <v>0</v>
      </c>
      <c r="BM46">
        <f>(BK46-BC46)/BJ46</f>
        <v>0</v>
      </c>
      <c r="BN46">
        <f>(BA46-BG46)/BG46</f>
        <v>0</v>
      </c>
      <c r="BO46">
        <f>AZ46/(BB46+AZ46/BG46)</f>
        <v>0</v>
      </c>
      <c r="BP46" t="s">
        <v>429</v>
      </c>
      <c r="BQ46">
        <v>0</v>
      </c>
      <c r="BR46">
        <f>IF(BQ46&lt;&gt;0, BQ46, BO46)</f>
        <v>0</v>
      </c>
      <c r="BS46">
        <f>1-BR46/BG46</f>
        <v>0</v>
      </c>
      <c r="BT46">
        <f>(BG46-BF46)/(BG46-BR46)</f>
        <v>0</v>
      </c>
      <c r="BU46">
        <f>(BA46-BG46)/(BA46-BR46)</f>
        <v>0</v>
      </c>
      <c r="BV46">
        <f>(BG46-BF46)/(BG46-AZ46)</f>
        <v>0</v>
      </c>
      <c r="BW46">
        <f>(BA46-BG46)/(BA46-AZ46)</f>
        <v>0</v>
      </c>
      <c r="BX46">
        <f>(BT46*BR46/BF46)</f>
        <v>0</v>
      </c>
      <c r="BY46">
        <f>(1-BX46)</f>
        <v>0</v>
      </c>
      <c r="BZ46">
        <v>1254</v>
      </c>
      <c r="CA46">
        <v>290.0000000000001</v>
      </c>
      <c r="CB46">
        <v>1794.22</v>
      </c>
      <c r="CC46">
        <v>145</v>
      </c>
      <c r="CD46">
        <v>10489.1</v>
      </c>
      <c r="CE46">
        <v>1791.54</v>
      </c>
      <c r="CF46">
        <v>2.68</v>
      </c>
      <c r="CG46">
        <v>300.0000000000001</v>
      </c>
      <c r="CH46">
        <v>24</v>
      </c>
      <c r="CI46">
        <v>1830.069211033827</v>
      </c>
      <c r="CJ46">
        <v>2.659560471730547</v>
      </c>
      <c r="CK46">
        <v>-40.40927745103821</v>
      </c>
      <c r="CL46">
        <v>2.423317042066543</v>
      </c>
      <c r="CM46">
        <v>0.9085152786405289</v>
      </c>
      <c r="CN46">
        <v>-0.008400608898776423</v>
      </c>
      <c r="CO46">
        <v>289.9999999999999</v>
      </c>
      <c r="CP46">
        <v>1781.89</v>
      </c>
      <c r="CQ46">
        <v>685</v>
      </c>
      <c r="CR46">
        <v>10454.8</v>
      </c>
      <c r="CS46">
        <v>1791.42</v>
      </c>
      <c r="CT46">
        <v>-9.529999999999999</v>
      </c>
      <c r="DH46">
        <f>$B$11*EG46+$C$11*EH46+$F$11*ES46*(1-EV46)</f>
        <v>0</v>
      </c>
      <c r="DI46">
        <f>DH46*DJ46</f>
        <v>0</v>
      </c>
      <c r="DJ46">
        <f>($B$11*$D$9+$C$11*$D$9+$F$11*((FF46+EX46)/MAX(FF46+EX46+FG46, 0.1)*$I$9+FG46/MAX(FF46+EX46+FG46, 0.1)*$J$9))/($B$11+$C$11+$F$11)</f>
        <v>0</v>
      </c>
      <c r="DK46">
        <f>($B$11*$K$9+$C$11*$K$9+$F$11*((FF46+EX46)/MAX(FF46+EX46+FG46, 0.1)*$P$9+FG46/MAX(FF46+EX46+FG46, 0.1)*$Q$9))/($B$11+$C$11+$F$11)</f>
        <v>0</v>
      </c>
      <c r="DL46">
        <v>6</v>
      </c>
      <c r="DM46">
        <v>0.5</v>
      </c>
      <c r="DN46" t="s">
        <v>430</v>
      </c>
      <c r="DO46">
        <v>2</v>
      </c>
      <c r="DP46" t="b">
        <v>1</v>
      </c>
      <c r="DQ46">
        <v>1697742725.6</v>
      </c>
      <c r="DR46">
        <v>621.2903333333334</v>
      </c>
      <c r="DS46">
        <v>683.7505555555556</v>
      </c>
      <c r="DT46">
        <v>27.81617777777778</v>
      </c>
      <c r="DU46">
        <v>26.96146666666667</v>
      </c>
      <c r="DV46">
        <v>620.9132222222222</v>
      </c>
      <c r="DW46">
        <v>27.81617777777778</v>
      </c>
      <c r="DX46">
        <v>499.9702222222222</v>
      </c>
      <c r="DY46">
        <v>98.47095555555555</v>
      </c>
      <c r="DZ46">
        <v>0.1001120888888889</v>
      </c>
      <c r="EA46">
        <v>30.60864444444444</v>
      </c>
      <c r="EB46">
        <v>30.0383</v>
      </c>
      <c r="EC46">
        <v>999.9000000000001</v>
      </c>
      <c r="ED46">
        <v>0</v>
      </c>
      <c r="EE46">
        <v>0</v>
      </c>
      <c r="EF46">
        <v>10008.13444444444</v>
      </c>
      <c r="EG46">
        <v>0</v>
      </c>
      <c r="EH46">
        <v>265.9096666666667</v>
      </c>
      <c r="EI46">
        <v>-62.46024444444444</v>
      </c>
      <c r="EJ46">
        <v>639.0667777777778</v>
      </c>
      <c r="EK46">
        <v>702.6964444444444</v>
      </c>
      <c r="EL46">
        <v>0.8547324444444445</v>
      </c>
      <c r="EM46">
        <v>683.7505555555556</v>
      </c>
      <c r="EN46">
        <v>26.96146666666667</v>
      </c>
      <c r="EO46">
        <v>2.739086666666667</v>
      </c>
      <c r="EP46">
        <v>2.65492</v>
      </c>
      <c r="EQ46">
        <v>22.52152222222222</v>
      </c>
      <c r="ER46">
        <v>22.00873333333333</v>
      </c>
      <c r="ES46">
        <v>299.9346666666667</v>
      </c>
      <c r="ET46">
        <v>0.900012</v>
      </c>
      <c r="EU46">
        <v>0.09998784444444445</v>
      </c>
      <c r="EV46">
        <v>0</v>
      </c>
      <c r="EW46">
        <v>726.2624444444444</v>
      </c>
      <c r="EX46">
        <v>4.99916</v>
      </c>
      <c r="EY46">
        <v>2862.38</v>
      </c>
      <c r="EZ46">
        <v>2556.742222222222</v>
      </c>
      <c r="FA46">
        <v>36.5</v>
      </c>
      <c r="FB46">
        <v>39.812</v>
      </c>
      <c r="FC46">
        <v>38</v>
      </c>
      <c r="FD46">
        <v>39.65255555555555</v>
      </c>
      <c r="FE46">
        <v>38.986</v>
      </c>
      <c r="FF46">
        <v>265.4455555555555</v>
      </c>
      <c r="FG46">
        <v>29.49222222222222</v>
      </c>
      <c r="FH46">
        <v>0</v>
      </c>
      <c r="FI46">
        <v>1953.700000047684</v>
      </c>
      <c r="FJ46">
        <v>0</v>
      </c>
      <c r="FK46">
        <v>734.5894000000001</v>
      </c>
      <c r="FL46">
        <v>-109.9886921368878</v>
      </c>
      <c r="FM46">
        <v>-261.2353842122976</v>
      </c>
      <c r="FN46">
        <v>2882.046</v>
      </c>
      <c r="FO46">
        <v>15</v>
      </c>
      <c r="FP46">
        <v>1697740793</v>
      </c>
      <c r="FQ46" t="s">
        <v>431</v>
      </c>
      <c r="FR46">
        <v>1697740793</v>
      </c>
      <c r="FS46">
        <v>0</v>
      </c>
      <c r="FT46">
        <v>7</v>
      </c>
      <c r="FU46">
        <v>-0.032</v>
      </c>
      <c r="FV46">
        <v>0</v>
      </c>
      <c r="FW46">
        <v>0.159</v>
      </c>
      <c r="FX46">
        <v>0</v>
      </c>
      <c r="FY46">
        <v>415</v>
      </c>
      <c r="FZ46">
        <v>0</v>
      </c>
      <c r="GA46">
        <v>0.37</v>
      </c>
      <c r="GB46">
        <v>0</v>
      </c>
      <c r="GC46">
        <v>-60.77927073170732</v>
      </c>
      <c r="GD46">
        <v>-11.30204529616725</v>
      </c>
      <c r="GE46">
        <v>1.167588852887552</v>
      </c>
      <c r="GF46">
        <v>0</v>
      </c>
      <c r="GG46">
        <v>742.9779117647058</v>
      </c>
      <c r="GH46">
        <v>-128.5869977213553</v>
      </c>
      <c r="GI46">
        <v>12.67584815439942</v>
      </c>
      <c r="GJ46">
        <v>0</v>
      </c>
      <c r="GK46">
        <v>0</v>
      </c>
      <c r="GL46">
        <v>2</v>
      </c>
      <c r="GM46" t="s">
        <v>432</v>
      </c>
      <c r="GN46">
        <v>3.12794</v>
      </c>
      <c r="GO46">
        <v>2.7637</v>
      </c>
      <c r="GP46">
        <v>0.1298</v>
      </c>
      <c r="GQ46">
        <v>0.138209</v>
      </c>
      <c r="GR46">
        <v>0.129156</v>
      </c>
      <c r="GS46">
        <v>0.124784</v>
      </c>
      <c r="GT46">
        <v>26428</v>
      </c>
      <c r="GU46">
        <v>27846.7</v>
      </c>
      <c r="GV46">
        <v>30076.7</v>
      </c>
      <c r="GW46">
        <v>33183.6</v>
      </c>
      <c r="GX46">
        <v>37394.7</v>
      </c>
      <c r="GY46">
        <v>44515.7</v>
      </c>
      <c r="GZ46">
        <v>37074</v>
      </c>
      <c r="HA46">
        <v>44412.1</v>
      </c>
      <c r="HB46">
        <v>1.95338</v>
      </c>
      <c r="HC46">
        <v>1.98627</v>
      </c>
      <c r="HD46">
        <v>0.0574626</v>
      </c>
      <c r="HE46">
        <v>0</v>
      </c>
      <c r="HF46">
        <v>29.1048</v>
      </c>
      <c r="HG46">
        <v>999.9</v>
      </c>
      <c r="HH46">
        <v>62.3</v>
      </c>
      <c r="HI46">
        <v>33.7</v>
      </c>
      <c r="HJ46">
        <v>33.2458</v>
      </c>
      <c r="HK46">
        <v>61.6318</v>
      </c>
      <c r="HL46">
        <v>30.3526</v>
      </c>
      <c r="HM46">
        <v>1</v>
      </c>
      <c r="HN46">
        <v>0.26594</v>
      </c>
      <c r="HO46">
        <v>1.26125</v>
      </c>
      <c r="HP46">
        <v>20.3107</v>
      </c>
      <c r="HQ46">
        <v>5.20231</v>
      </c>
      <c r="HR46">
        <v>11.8542</v>
      </c>
      <c r="HS46">
        <v>4.98295</v>
      </c>
      <c r="HT46">
        <v>3.26248</v>
      </c>
      <c r="HU46">
        <v>765.5</v>
      </c>
      <c r="HV46">
        <v>4049.6</v>
      </c>
      <c r="HW46">
        <v>6815.3</v>
      </c>
      <c r="HX46">
        <v>39.9</v>
      </c>
      <c r="HY46">
        <v>1.88339</v>
      </c>
      <c r="HZ46">
        <v>1.87942</v>
      </c>
      <c r="IA46">
        <v>1.88149</v>
      </c>
      <c r="IB46">
        <v>1.87997</v>
      </c>
      <c r="IC46">
        <v>1.8782</v>
      </c>
      <c r="ID46">
        <v>1.87782</v>
      </c>
      <c r="IE46">
        <v>1.87963</v>
      </c>
      <c r="IF46">
        <v>1.87631</v>
      </c>
      <c r="IG46">
        <v>0</v>
      </c>
      <c r="IH46">
        <v>0</v>
      </c>
      <c r="II46">
        <v>0</v>
      </c>
      <c r="IJ46">
        <v>0</v>
      </c>
      <c r="IK46" t="s">
        <v>433</v>
      </c>
      <c r="IL46" t="s">
        <v>434</v>
      </c>
      <c r="IM46" t="s">
        <v>435</v>
      </c>
      <c r="IN46" t="s">
        <v>435</v>
      </c>
      <c r="IO46" t="s">
        <v>435</v>
      </c>
      <c r="IP46" t="s">
        <v>435</v>
      </c>
      <c r="IQ46">
        <v>0</v>
      </c>
      <c r="IR46">
        <v>100</v>
      </c>
      <c r="IS46">
        <v>100</v>
      </c>
      <c r="IT46">
        <v>0.386</v>
      </c>
      <c r="IU46">
        <v>0</v>
      </c>
      <c r="IV46">
        <v>-0.1957176418348122</v>
      </c>
      <c r="IW46">
        <v>0.001085284750954129</v>
      </c>
      <c r="IX46">
        <v>-2.12959365371586E-07</v>
      </c>
      <c r="IY46">
        <v>-7.809812456259381E-11</v>
      </c>
      <c r="IZ46">
        <v>0</v>
      </c>
      <c r="JA46">
        <v>0</v>
      </c>
      <c r="JB46">
        <v>0</v>
      </c>
      <c r="JC46">
        <v>0</v>
      </c>
      <c r="JD46">
        <v>18</v>
      </c>
      <c r="JE46">
        <v>2008</v>
      </c>
      <c r="JF46">
        <v>-1</v>
      </c>
      <c r="JG46">
        <v>-1</v>
      </c>
      <c r="JH46">
        <v>32.3</v>
      </c>
      <c r="JI46">
        <v>28295712.1</v>
      </c>
      <c r="JJ46">
        <v>1.63574</v>
      </c>
      <c r="JK46">
        <v>2.59888</v>
      </c>
      <c r="JL46">
        <v>1.54541</v>
      </c>
      <c r="JM46">
        <v>2.33398</v>
      </c>
      <c r="JN46">
        <v>1.5918</v>
      </c>
      <c r="JO46">
        <v>2.33521</v>
      </c>
      <c r="JP46">
        <v>38.8704</v>
      </c>
      <c r="JQ46">
        <v>15.3053</v>
      </c>
      <c r="JR46">
        <v>18</v>
      </c>
      <c r="JS46">
        <v>508.283</v>
      </c>
      <c r="JT46">
        <v>499.611</v>
      </c>
      <c r="JU46">
        <v>30.3591</v>
      </c>
      <c r="JV46">
        <v>30.8206</v>
      </c>
      <c r="JW46">
        <v>30.0016</v>
      </c>
      <c r="JX46">
        <v>30.8658</v>
      </c>
      <c r="JY46">
        <v>30.7971</v>
      </c>
      <c r="JZ46">
        <v>32.931</v>
      </c>
      <c r="KA46">
        <v>27.8537</v>
      </c>
      <c r="KB46">
        <v>61.4092</v>
      </c>
      <c r="KC46">
        <v>30.2409</v>
      </c>
      <c r="KD46">
        <v>732.086</v>
      </c>
      <c r="KE46">
        <v>27.1888</v>
      </c>
      <c r="KF46">
        <v>101.294</v>
      </c>
      <c r="KG46">
        <v>100.805</v>
      </c>
    </row>
    <row r="47" spans="1:293">
      <c r="A47">
        <v>31</v>
      </c>
      <c r="B47">
        <v>1697742733.1</v>
      </c>
      <c r="C47">
        <v>150</v>
      </c>
      <c r="D47" t="s">
        <v>495</v>
      </c>
      <c r="E47" t="s">
        <v>496</v>
      </c>
      <c r="F47">
        <v>5</v>
      </c>
      <c r="G47" t="s">
        <v>427</v>
      </c>
      <c r="H47" t="s">
        <v>428</v>
      </c>
      <c r="I47">
        <v>1697742730.3</v>
      </c>
      <c r="J47">
        <f>(K47)/1000</f>
        <v>0</v>
      </c>
      <c r="K47">
        <f>IF(DP47, AN47, AH47)</f>
        <v>0</v>
      </c>
      <c r="L47">
        <f>IF(DP47, AI47, AG47)</f>
        <v>0</v>
      </c>
      <c r="M47">
        <f>DR47 - IF(AU47&gt;1, L47*DL47*100.0/(AW47*EF47), 0)</f>
        <v>0</v>
      </c>
      <c r="N47">
        <f>((T47-J47/2)*M47-L47)/(T47+J47/2)</f>
        <v>0</v>
      </c>
      <c r="O47">
        <f>N47*(DY47+DZ47)/1000.0</f>
        <v>0</v>
      </c>
      <c r="P47">
        <f>(DR47 - IF(AU47&gt;1, L47*DL47*100.0/(AW47*EF47), 0))*(DY47+DZ47)/1000.0</f>
        <v>0</v>
      </c>
      <c r="Q47">
        <f>2.0/((1/S47-1/R47)+SIGN(S47)*SQRT((1/S47-1/R47)*(1/S47-1/R47) + 4*DM47/((DM47+1)*(DM47+1))*(2*1/S47*1/R47-1/R47*1/R47)))</f>
        <v>0</v>
      </c>
      <c r="R47">
        <f>IF(LEFT(DN47,1)&lt;&gt;"0",IF(LEFT(DN47,1)="1",3.0,DO47),$D$5+$E$5*(EF47*DY47/($K$5*1000))+$F$5*(EF47*DY47/($K$5*1000))*MAX(MIN(DL47,$J$5),$I$5)*MAX(MIN(DL47,$J$5),$I$5)+$G$5*MAX(MIN(DL47,$J$5),$I$5)*(EF47*DY47/($K$5*1000))+$H$5*(EF47*DY47/($K$5*1000))*(EF47*DY47/($K$5*1000)))</f>
        <v>0</v>
      </c>
      <c r="S47">
        <f>J47*(1000-(1000*0.61365*exp(17.502*W47/(240.97+W47))/(DY47+DZ47)+DT47)/2)/(1000*0.61365*exp(17.502*W47/(240.97+W47))/(DY47+DZ47)-DT47)</f>
        <v>0</v>
      </c>
      <c r="T47">
        <f>1/((DM47+1)/(Q47/1.6)+1/(R47/1.37)) + DM47/((DM47+1)/(Q47/1.6) + DM47/(R47/1.37))</f>
        <v>0</v>
      </c>
      <c r="U47">
        <f>(DH47*DK47)</f>
        <v>0</v>
      </c>
      <c r="V47">
        <f>(EA47+(U47+2*0.95*5.67E-8*(((EA47+$B$7)+273)^4-(EA47+273)^4)-44100*J47)/(1.84*29.3*R47+8*0.95*5.67E-8*(EA47+273)^3))</f>
        <v>0</v>
      </c>
      <c r="W47">
        <f>($C$7*EB47+$D$7*EC47+$E$7*V47)</f>
        <v>0</v>
      </c>
      <c r="X47">
        <f>0.61365*exp(17.502*W47/(240.97+W47))</f>
        <v>0</v>
      </c>
      <c r="Y47">
        <f>(Z47/AA47*100)</f>
        <v>0</v>
      </c>
      <c r="Z47">
        <f>DT47*(DY47+DZ47)/1000</f>
        <v>0</v>
      </c>
      <c r="AA47">
        <f>0.61365*exp(17.502*EA47/(240.97+EA47))</f>
        <v>0</v>
      </c>
      <c r="AB47">
        <f>(X47-DT47*(DY47+DZ47)/1000)</f>
        <v>0</v>
      </c>
      <c r="AC47">
        <f>(-J47*44100)</f>
        <v>0</v>
      </c>
      <c r="AD47">
        <f>2*29.3*R47*0.92*(EA47-W47)</f>
        <v>0</v>
      </c>
      <c r="AE47">
        <f>2*0.95*5.67E-8*(((EA47+$B$7)+273)^4-(W47+273)^4)</f>
        <v>0</v>
      </c>
      <c r="AF47">
        <f>U47+AE47+AC47+AD47</f>
        <v>0</v>
      </c>
      <c r="AG47">
        <f>DX47*AU47*(DS47-DR47*(1000-AU47*DU47)/(1000-AU47*DT47))/(100*DL47)</f>
        <v>0</v>
      </c>
      <c r="AH47">
        <f>1000*DX47*AU47*(DT47-DU47)/(100*DL47*(1000-AU47*DT47))</f>
        <v>0</v>
      </c>
      <c r="AI47">
        <f>(AJ47 - AK47 - DY47*1E3/(8.314*(EA47+273.15)) * AM47/DX47 * AL47) * DX47/(100*DL47) * (1000 - DU47)/1000</f>
        <v>0</v>
      </c>
      <c r="AJ47">
        <v>725.61301459146</v>
      </c>
      <c r="AK47">
        <v>674.4560848484849</v>
      </c>
      <c r="AL47">
        <v>5.071403282000176</v>
      </c>
      <c r="AM47">
        <v>66.57056802044264</v>
      </c>
      <c r="AN47">
        <f>(AP47 - AO47 + DY47*1E3/(8.314*(EA47+273.15)) * AR47/DX47 * AQ47) * DX47/(100*DL47) * 1000/(1000 - AP47)</f>
        <v>0</v>
      </c>
      <c r="AO47">
        <v>26.99538063075184</v>
      </c>
      <c r="AP47">
        <v>27.84679999999997</v>
      </c>
      <c r="AQ47">
        <v>0.005133633117503748</v>
      </c>
      <c r="AR47">
        <v>77.99991193535263</v>
      </c>
      <c r="AS47">
        <v>0</v>
      </c>
      <c r="AT47">
        <v>0</v>
      </c>
      <c r="AU47">
        <f>IF(AS47*$H$13&gt;=AW47,1.0,(AW47/(AW47-AS47*$H$13)))</f>
        <v>0</v>
      </c>
      <c r="AV47">
        <f>(AU47-1)*100</f>
        <v>0</v>
      </c>
      <c r="AW47">
        <f>MAX(0,($B$13+$C$13*EF47)/(1+$D$13*EF47)*DY47/(EA47+273)*$E$13)</f>
        <v>0</v>
      </c>
      <c r="AX47" t="s">
        <v>429</v>
      </c>
      <c r="AY47" t="s">
        <v>429</v>
      </c>
      <c r="AZ47">
        <v>0</v>
      </c>
      <c r="BA47">
        <v>0</v>
      </c>
      <c r="BB47">
        <f>1-AZ47/BA47</f>
        <v>0</v>
      </c>
      <c r="BC47">
        <v>0</v>
      </c>
      <c r="BD47" t="s">
        <v>429</v>
      </c>
      <c r="BE47" t="s">
        <v>429</v>
      </c>
      <c r="BF47">
        <v>0</v>
      </c>
      <c r="BG47">
        <v>0</v>
      </c>
      <c r="BH47">
        <f>1-BF47/BG47</f>
        <v>0</v>
      </c>
      <c r="BI47">
        <v>0.5</v>
      </c>
      <c r="BJ47">
        <f>DI47</f>
        <v>0</v>
      </c>
      <c r="BK47">
        <f>L47</f>
        <v>0</v>
      </c>
      <c r="BL47">
        <f>BH47*BI47*BJ47</f>
        <v>0</v>
      </c>
      <c r="BM47">
        <f>(BK47-BC47)/BJ47</f>
        <v>0</v>
      </c>
      <c r="BN47">
        <f>(BA47-BG47)/BG47</f>
        <v>0</v>
      </c>
      <c r="BO47">
        <f>AZ47/(BB47+AZ47/BG47)</f>
        <v>0</v>
      </c>
      <c r="BP47" t="s">
        <v>429</v>
      </c>
      <c r="BQ47">
        <v>0</v>
      </c>
      <c r="BR47">
        <f>IF(BQ47&lt;&gt;0, BQ47, BO47)</f>
        <v>0</v>
      </c>
      <c r="BS47">
        <f>1-BR47/BG47</f>
        <v>0</v>
      </c>
      <c r="BT47">
        <f>(BG47-BF47)/(BG47-BR47)</f>
        <v>0</v>
      </c>
      <c r="BU47">
        <f>(BA47-BG47)/(BA47-BR47)</f>
        <v>0</v>
      </c>
      <c r="BV47">
        <f>(BG47-BF47)/(BG47-AZ47)</f>
        <v>0</v>
      </c>
      <c r="BW47">
        <f>(BA47-BG47)/(BA47-AZ47)</f>
        <v>0</v>
      </c>
      <c r="BX47">
        <f>(BT47*BR47/BF47)</f>
        <v>0</v>
      </c>
      <c r="BY47">
        <f>(1-BX47)</f>
        <v>0</v>
      </c>
      <c r="BZ47">
        <v>1254</v>
      </c>
      <c r="CA47">
        <v>290.0000000000001</v>
      </c>
      <c r="CB47">
        <v>1794.22</v>
      </c>
      <c r="CC47">
        <v>145</v>
      </c>
      <c r="CD47">
        <v>10489.1</v>
      </c>
      <c r="CE47">
        <v>1791.54</v>
      </c>
      <c r="CF47">
        <v>2.68</v>
      </c>
      <c r="CG47">
        <v>300.0000000000001</v>
      </c>
      <c r="CH47">
        <v>24</v>
      </c>
      <c r="CI47">
        <v>1830.069211033827</v>
      </c>
      <c r="CJ47">
        <v>2.659560471730547</v>
      </c>
      <c r="CK47">
        <v>-40.40927745103821</v>
      </c>
      <c r="CL47">
        <v>2.423317042066543</v>
      </c>
      <c r="CM47">
        <v>0.9085152786405289</v>
      </c>
      <c r="CN47">
        <v>-0.008400608898776423</v>
      </c>
      <c r="CO47">
        <v>289.9999999999999</v>
      </c>
      <c r="CP47">
        <v>1781.89</v>
      </c>
      <c r="CQ47">
        <v>685</v>
      </c>
      <c r="CR47">
        <v>10454.8</v>
      </c>
      <c r="CS47">
        <v>1791.42</v>
      </c>
      <c r="CT47">
        <v>-9.529999999999999</v>
      </c>
      <c r="DH47">
        <f>$B$11*EG47+$C$11*EH47+$F$11*ES47*(1-EV47)</f>
        <v>0</v>
      </c>
      <c r="DI47">
        <f>DH47*DJ47</f>
        <v>0</v>
      </c>
      <c r="DJ47">
        <f>($B$11*$D$9+$C$11*$D$9+$F$11*((FF47+EX47)/MAX(FF47+EX47+FG47, 0.1)*$I$9+FG47/MAX(FF47+EX47+FG47, 0.1)*$J$9))/($B$11+$C$11+$F$11)</f>
        <v>0</v>
      </c>
      <c r="DK47">
        <f>($B$11*$K$9+$C$11*$K$9+$F$11*((FF47+EX47)/MAX(FF47+EX47+FG47, 0.1)*$P$9+FG47/MAX(FF47+EX47+FG47, 0.1)*$Q$9))/($B$11+$C$11+$F$11)</f>
        <v>0</v>
      </c>
      <c r="DL47">
        <v>6</v>
      </c>
      <c r="DM47">
        <v>0.5</v>
      </c>
      <c r="DN47" t="s">
        <v>430</v>
      </c>
      <c r="DO47">
        <v>2</v>
      </c>
      <c r="DP47" t="b">
        <v>1</v>
      </c>
      <c r="DQ47">
        <v>1697742730.3</v>
      </c>
      <c r="DR47">
        <v>644.3469000000001</v>
      </c>
      <c r="DS47">
        <v>707.2148</v>
      </c>
      <c r="DT47">
        <v>27.8379</v>
      </c>
      <c r="DU47">
        <v>27.01066</v>
      </c>
      <c r="DV47">
        <v>643.953</v>
      </c>
      <c r="DW47">
        <v>27.8379</v>
      </c>
      <c r="DX47">
        <v>499.9959</v>
      </c>
      <c r="DY47">
        <v>98.46924</v>
      </c>
      <c r="DZ47">
        <v>0.09990855</v>
      </c>
      <c r="EA47">
        <v>30.59851</v>
      </c>
      <c r="EB47">
        <v>30.03302</v>
      </c>
      <c r="EC47">
        <v>999.9</v>
      </c>
      <c r="ED47">
        <v>0</v>
      </c>
      <c r="EE47">
        <v>0</v>
      </c>
      <c r="EF47">
        <v>9996.559000000001</v>
      </c>
      <c r="EG47">
        <v>0</v>
      </c>
      <c r="EH47">
        <v>266.2967</v>
      </c>
      <c r="EI47">
        <v>-62.86768000000001</v>
      </c>
      <c r="EJ47">
        <v>662.798</v>
      </c>
      <c r="EK47">
        <v>726.8473999999999</v>
      </c>
      <c r="EL47">
        <v>0.8272407000000002</v>
      </c>
      <c r="EM47">
        <v>707.2148</v>
      </c>
      <c r="EN47">
        <v>27.01066</v>
      </c>
      <c r="EO47">
        <v>2.741177</v>
      </c>
      <c r="EP47">
        <v>2.659718</v>
      </c>
      <c r="EQ47">
        <v>22.53406</v>
      </c>
      <c r="ER47">
        <v>22.03833</v>
      </c>
      <c r="ES47">
        <v>300.0313</v>
      </c>
      <c r="ET47">
        <v>0.8999881000000001</v>
      </c>
      <c r="EU47">
        <v>0.1000118</v>
      </c>
      <c r="EV47">
        <v>0</v>
      </c>
      <c r="EW47">
        <v>720.3022</v>
      </c>
      <c r="EX47">
        <v>4.999160000000001</v>
      </c>
      <c r="EY47">
        <v>2850.759</v>
      </c>
      <c r="EZ47">
        <v>2557.561999999999</v>
      </c>
      <c r="FA47">
        <v>36.5062</v>
      </c>
      <c r="FB47">
        <v>39.812</v>
      </c>
      <c r="FC47">
        <v>38</v>
      </c>
      <c r="FD47">
        <v>39.6622</v>
      </c>
      <c r="FE47">
        <v>38.9433</v>
      </c>
      <c r="FF47">
        <v>265.525</v>
      </c>
      <c r="FG47">
        <v>29.504</v>
      </c>
      <c r="FH47">
        <v>0</v>
      </c>
      <c r="FI47">
        <v>1958.5</v>
      </c>
      <c r="FJ47">
        <v>0</v>
      </c>
      <c r="FK47">
        <v>726.66356</v>
      </c>
      <c r="FL47">
        <v>-90.98707706855781</v>
      </c>
      <c r="FM47">
        <v>-186.1046155950543</v>
      </c>
      <c r="FN47">
        <v>2864.098800000001</v>
      </c>
      <c r="FO47">
        <v>15</v>
      </c>
      <c r="FP47">
        <v>1697740793</v>
      </c>
      <c r="FQ47" t="s">
        <v>431</v>
      </c>
      <c r="FR47">
        <v>1697740793</v>
      </c>
      <c r="FS47">
        <v>0</v>
      </c>
      <c r="FT47">
        <v>7</v>
      </c>
      <c r="FU47">
        <v>-0.032</v>
      </c>
      <c r="FV47">
        <v>0</v>
      </c>
      <c r="FW47">
        <v>0.159</v>
      </c>
      <c r="FX47">
        <v>0</v>
      </c>
      <c r="FY47">
        <v>415</v>
      </c>
      <c r="FZ47">
        <v>0</v>
      </c>
      <c r="GA47">
        <v>0.37</v>
      </c>
      <c r="GB47">
        <v>0</v>
      </c>
      <c r="GC47">
        <v>-61.57807560975609</v>
      </c>
      <c r="GD47">
        <v>-11.64984041811844</v>
      </c>
      <c r="GE47">
        <v>1.189361436537351</v>
      </c>
      <c r="GF47">
        <v>0</v>
      </c>
      <c r="GG47">
        <v>733.5851764705884</v>
      </c>
      <c r="GH47">
        <v>-105.5719786664018</v>
      </c>
      <c r="GI47">
        <v>10.42263699688607</v>
      </c>
      <c r="GJ47">
        <v>0</v>
      </c>
      <c r="GK47">
        <v>0</v>
      </c>
      <c r="GL47">
        <v>2</v>
      </c>
      <c r="GM47" t="s">
        <v>432</v>
      </c>
      <c r="GN47">
        <v>3.12788</v>
      </c>
      <c r="GO47">
        <v>2.76374</v>
      </c>
      <c r="GP47">
        <v>0.133297</v>
      </c>
      <c r="GQ47">
        <v>0.141568</v>
      </c>
      <c r="GR47">
        <v>0.129228</v>
      </c>
      <c r="GS47">
        <v>0.125045</v>
      </c>
      <c r="GT47">
        <v>26321.2</v>
      </c>
      <c r="GU47">
        <v>27738</v>
      </c>
      <c r="GV47">
        <v>30076.1</v>
      </c>
      <c r="GW47">
        <v>33183.4</v>
      </c>
      <c r="GX47">
        <v>37391.4</v>
      </c>
      <c r="GY47">
        <v>44502.3</v>
      </c>
      <c r="GZ47">
        <v>37073.6</v>
      </c>
      <c r="HA47">
        <v>44411.9</v>
      </c>
      <c r="HB47">
        <v>1.954</v>
      </c>
      <c r="HC47">
        <v>1.9865</v>
      </c>
      <c r="HD47">
        <v>0.0557266</v>
      </c>
      <c r="HE47">
        <v>0</v>
      </c>
      <c r="HF47">
        <v>29.1143</v>
      </c>
      <c r="HG47">
        <v>999.9</v>
      </c>
      <c r="HH47">
        <v>62.3</v>
      </c>
      <c r="HI47">
        <v>33.7</v>
      </c>
      <c r="HJ47">
        <v>33.2457</v>
      </c>
      <c r="HK47">
        <v>61.6418</v>
      </c>
      <c r="HL47">
        <v>30.597</v>
      </c>
      <c r="HM47">
        <v>1</v>
      </c>
      <c r="HN47">
        <v>0.262586</v>
      </c>
      <c r="HO47">
        <v>0.523178</v>
      </c>
      <c r="HP47">
        <v>20.3159</v>
      </c>
      <c r="HQ47">
        <v>5.20231</v>
      </c>
      <c r="HR47">
        <v>11.8542</v>
      </c>
      <c r="HS47">
        <v>4.98245</v>
      </c>
      <c r="HT47">
        <v>3.26248</v>
      </c>
      <c r="HU47">
        <v>765.8</v>
      </c>
      <c r="HV47">
        <v>4051.4</v>
      </c>
      <c r="HW47">
        <v>6820.3</v>
      </c>
      <c r="HX47">
        <v>39.9</v>
      </c>
      <c r="HY47">
        <v>1.88339</v>
      </c>
      <c r="HZ47">
        <v>1.87943</v>
      </c>
      <c r="IA47">
        <v>1.88148</v>
      </c>
      <c r="IB47">
        <v>1.87996</v>
      </c>
      <c r="IC47">
        <v>1.8782</v>
      </c>
      <c r="ID47">
        <v>1.87781</v>
      </c>
      <c r="IE47">
        <v>1.87963</v>
      </c>
      <c r="IF47">
        <v>1.87634</v>
      </c>
      <c r="IG47">
        <v>0</v>
      </c>
      <c r="IH47">
        <v>0</v>
      </c>
      <c r="II47">
        <v>0</v>
      </c>
      <c r="IJ47">
        <v>0</v>
      </c>
      <c r="IK47" t="s">
        <v>433</v>
      </c>
      <c r="IL47" t="s">
        <v>434</v>
      </c>
      <c r="IM47" t="s">
        <v>435</v>
      </c>
      <c r="IN47" t="s">
        <v>435</v>
      </c>
      <c r="IO47" t="s">
        <v>435</v>
      </c>
      <c r="IP47" t="s">
        <v>435</v>
      </c>
      <c r="IQ47">
        <v>0</v>
      </c>
      <c r="IR47">
        <v>100</v>
      </c>
      <c r="IS47">
        <v>100</v>
      </c>
      <c r="IT47">
        <v>0.404</v>
      </c>
      <c r="IU47">
        <v>0</v>
      </c>
      <c r="IV47">
        <v>-0.1957176418348122</v>
      </c>
      <c r="IW47">
        <v>0.001085284750954129</v>
      </c>
      <c r="IX47">
        <v>-2.12959365371586E-07</v>
      </c>
      <c r="IY47">
        <v>-7.809812456259381E-11</v>
      </c>
      <c r="IZ47">
        <v>0</v>
      </c>
      <c r="JA47">
        <v>0</v>
      </c>
      <c r="JB47">
        <v>0</v>
      </c>
      <c r="JC47">
        <v>0</v>
      </c>
      <c r="JD47">
        <v>18</v>
      </c>
      <c r="JE47">
        <v>2008</v>
      </c>
      <c r="JF47">
        <v>-1</v>
      </c>
      <c r="JG47">
        <v>-1</v>
      </c>
      <c r="JH47">
        <v>32.3</v>
      </c>
      <c r="JI47">
        <v>28295712.2</v>
      </c>
      <c r="JJ47">
        <v>1.68579</v>
      </c>
      <c r="JK47">
        <v>2.6001</v>
      </c>
      <c r="JL47">
        <v>1.54541</v>
      </c>
      <c r="JM47">
        <v>2.33398</v>
      </c>
      <c r="JN47">
        <v>1.5918</v>
      </c>
      <c r="JO47">
        <v>2.33032</v>
      </c>
      <c r="JP47">
        <v>38.8704</v>
      </c>
      <c r="JQ47">
        <v>15.3141</v>
      </c>
      <c r="JR47">
        <v>18</v>
      </c>
      <c r="JS47">
        <v>508.631</v>
      </c>
      <c r="JT47">
        <v>499.727</v>
      </c>
      <c r="JU47">
        <v>30.1615</v>
      </c>
      <c r="JV47">
        <v>30.8108</v>
      </c>
      <c r="JW47">
        <v>29.9988</v>
      </c>
      <c r="JX47">
        <v>30.8602</v>
      </c>
      <c r="JY47">
        <v>30.793</v>
      </c>
      <c r="JZ47">
        <v>33.8378</v>
      </c>
      <c r="KA47">
        <v>27.5774</v>
      </c>
      <c r="KB47">
        <v>61.4092</v>
      </c>
      <c r="KC47">
        <v>30.2031</v>
      </c>
      <c r="KD47">
        <v>752.143</v>
      </c>
      <c r="KE47">
        <v>27.2495</v>
      </c>
      <c r="KF47">
        <v>101.293</v>
      </c>
      <c r="KG47">
        <v>100.805</v>
      </c>
    </row>
    <row r="48" spans="1:293">
      <c r="A48">
        <v>32</v>
      </c>
      <c r="B48">
        <v>1697742737.6</v>
      </c>
      <c r="C48">
        <v>154.5</v>
      </c>
      <c r="D48" t="s">
        <v>497</v>
      </c>
      <c r="E48" t="s">
        <v>498</v>
      </c>
      <c r="F48">
        <v>5</v>
      </c>
      <c r="G48" t="s">
        <v>427</v>
      </c>
      <c r="H48" t="s">
        <v>428</v>
      </c>
      <c r="I48">
        <v>1697742734.75</v>
      </c>
      <c r="J48">
        <f>(K48)/1000</f>
        <v>0</v>
      </c>
      <c r="K48">
        <f>IF(DP48, AN48, AH48)</f>
        <v>0</v>
      </c>
      <c r="L48">
        <f>IF(DP48, AI48, AG48)</f>
        <v>0</v>
      </c>
      <c r="M48">
        <f>DR48 - IF(AU48&gt;1, L48*DL48*100.0/(AW48*EF48), 0)</f>
        <v>0</v>
      </c>
      <c r="N48">
        <f>((T48-J48/2)*M48-L48)/(T48+J48/2)</f>
        <v>0</v>
      </c>
      <c r="O48">
        <f>N48*(DY48+DZ48)/1000.0</f>
        <v>0</v>
      </c>
      <c r="P48">
        <f>(DR48 - IF(AU48&gt;1, L48*DL48*100.0/(AW48*EF48), 0))*(DY48+DZ48)/1000.0</f>
        <v>0</v>
      </c>
      <c r="Q48">
        <f>2.0/((1/S48-1/R48)+SIGN(S48)*SQRT((1/S48-1/R48)*(1/S48-1/R48) + 4*DM48/((DM48+1)*(DM48+1))*(2*1/S48*1/R48-1/R48*1/R48)))</f>
        <v>0</v>
      </c>
      <c r="R48">
        <f>IF(LEFT(DN48,1)&lt;&gt;"0",IF(LEFT(DN48,1)="1",3.0,DO48),$D$5+$E$5*(EF48*DY48/($K$5*1000))+$F$5*(EF48*DY48/($K$5*1000))*MAX(MIN(DL48,$J$5),$I$5)*MAX(MIN(DL48,$J$5),$I$5)+$G$5*MAX(MIN(DL48,$J$5),$I$5)*(EF48*DY48/($K$5*1000))+$H$5*(EF48*DY48/($K$5*1000))*(EF48*DY48/($K$5*1000)))</f>
        <v>0</v>
      </c>
      <c r="S48">
        <f>J48*(1000-(1000*0.61365*exp(17.502*W48/(240.97+W48))/(DY48+DZ48)+DT48)/2)/(1000*0.61365*exp(17.502*W48/(240.97+W48))/(DY48+DZ48)-DT48)</f>
        <v>0</v>
      </c>
      <c r="T48">
        <f>1/((DM48+1)/(Q48/1.6)+1/(R48/1.37)) + DM48/((DM48+1)/(Q48/1.6) + DM48/(R48/1.37))</f>
        <v>0</v>
      </c>
      <c r="U48">
        <f>(DH48*DK48)</f>
        <v>0</v>
      </c>
      <c r="V48">
        <f>(EA48+(U48+2*0.95*5.67E-8*(((EA48+$B$7)+273)^4-(EA48+273)^4)-44100*J48)/(1.84*29.3*R48+8*0.95*5.67E-8*(EA48+273)^3))</f>
        <v>0</v>
      </c>
      <c r="W48">
        <f>($C$7*EB48+$D$7*EC48+$E$7*V48)</f>
        <v>0</v>
      </c>
      <c r="X48">
        <f>0.61365*exp(17.502*W48/(240.97+W48))</f>
        <v>0</v>
      </c>
      <c r="Y48">
        <f>(Z48/AA48*100)</f>
        <v>0</v>
      </c>
      <c r="Z48">
        <f>DT48*(DY48+DZ48)/1000</f>
        <v>0</v>
      </c>
      <c r="AA48">
        <f>0.61365*exp(17.502*EA48/(240.97+EA48))</f>
        <v>0</v>
      </c>
      <c r="AB48">
        <f>(X48-DT48*(DY48+DZ48)/1000)</f>
        <v>0</v>
      </c>
      <c r="AC48">
        <f>(-J48*44100)</f>
        <v>0</v>
      </c>
      <c r="AD48">
        <f>2*29.3*R48*0.92*(EA48-W48)</f>
        <v>0</v>
      </c>
      <c r="AE48">
        <f>2*0.95*5.67E-8*(((EA48+$B$7)+273)^4-(W48+273)^4)</f>
        <v>0</v>
      </c>
      <c r="AF48">
        <f>U48+AE48+AC48+AD48</f>
        <v>0</v>
      </c>
      <c r="AG48">
        <f>DX48*AU48*(DS48-DR48*(1000-AU48*DU48)/(1000-AU48*DT48))/(100*DL48)</f>
        <v>0</v>
      </c>
      <c r="AH48">
        <f>1000*DX48*AU48*(DT48-DU48)/(100*DL48*(1000-AU48*DT48))</f>
        <v>0</v>
      </c>
      <c r="AI48">
        <f>(AJ48 - AK48 - DY48*1E3/(8.314*(EA48+273.15)) * AM48/DX48 * AL48) * DX48/(100*DL48) * (1000 - DU48)/1000</f>
        <v>0</v>
      </c>
      <c r="AJ48">
        <v>749.2202219119177</v>
      </c>
      <c r="AK48">
        <v>697.6461696969695</v>
      </c>
      <c r="AL48">
        <v>5.168277654841266</v>
      </c>
      <c r="AM48">
        <v>66.57056802044264</v>
      </c>
      <c r="AN48">
        <f>(AP48 - AO48 + DY48*1E3/(8.314*(EA48+273.15)) * AR48/DX48 * AQ48) * DX48/(100*DL48) * 1000/(1000 - AP48)</f>
        <v>0</v>
      </c>
      <c r="AO48">
        <v>27.11051892320348</v>
      </c>
      <c r="AP48">
        <v>27.89048484848485</v>
      </c>
      <c r="AQ48">
        <v>0.008012116313268754</v>
      </c>
      <c r="AR48">
        <v>77.99991193535263</v>
      </c>
      <c r="AS48">
        <v>0</v>
      </c>
      <c r="AT48">
        <v>0</v>
      </c>
      <c r="AU48">
        <f>IF(AS48*$H$13&gt;=AW48,1.0,(AW48/(AW48-AS48*$H$13)))</f>
        <v>0</v>
      </c>
      <c r="AV48">
        <f>(AU48-1)*100</f>
        <v>0</v>
      </c>
      <c r="AW48">
        <f>MAX(0,($B$13+$C$13*EF48)/(1+$D$13*EF48)*DY48/(EA48+273)*$E$13)</f>
        <v>0</v>
      </c>
      <c r="AX48" t="s">
        <v>429</v>
      </c>
      <c r="AY48" t="s">
        <v>429</v>
      </c>
      <c r="AZ48">
        <v>0</v>
      </c>
      <c r="BA48">
        <v>0</v>
      </c>
      <c r="BB48">
        <f>1-AZ48/BA48</f>
        <v>0</v>
      </c>
      <c r="BC48">
        <v>0</v>
      </c>
      <c r="BD48" t="s">
        <v>429</v>
      </c>
      <c r="BE48" t="s">
        <v>429</v>
      </c>
      <c r="BF48">
        <v>0</v>
      </c>
      <c r="BG48">
        <v>0</v>
      </c>
      <c r="BH48">
        <f>1-BF48/BG48</f>
        <v>0</v>
      </c>
      <c r="BI48">
        <v>0.5</v>
      </c>
      <c r="BJ48">
        <f>DI48</f>
        <v>0</v>
      </c>
      <c r="BK48">
        <f>L48</f>
        <v>0</v>
      </c>
      <c r="BL48">
        <f>BH48*BI48*BJ48</f>
        <v>0</v>
      </c>
      <c r="BM48">
        <f>(BK48-BC48)/BJ48</f>
        <v>0</v>
      </c>
      <c r="BN48">
        <f>(BA48-BG48)/BG48</f>
        <v>0</v>
      </c>
      <c r="BO48">
        <f>AZ48/(BB48+AZ48/BG48)</f>
        <v>0</v>
      </c>
      <c r="BP48" t="s">
        <v>429</v>
      </c>
      <c r="BQ48">
        <v>0</v>
      </c>
      <c r="BR48">
        <f>IF(BQ48&lt;&gt;0, BQ48, BO48)</f>
        <v>0</v>
      </c>
      <c r="BS48">
        <f>1-BR48/BG48</f>
        <v>0</v>
      </c>
      <c r="BT48">
        <f>(BG48-BF48)/(BG48-BR48)</f>
        <v>0</v>
      </c>
      <c r="BU48">
        <f>(BA48-BG48)/(BA48-BR48)</f>
        <v>0</v>
      </c>
      <c r="BV48">
        <f>(BG48-BF48)/(BG48-AZ48)</f>
        <v>0</v>
      </c>
      <c r="BW48">
        <f>(BA48-BG48)/(BA48-AZ48)</f>
        <v>0</v>
      </c>
      <c r="BX48">
        <f>(BT48*BR48/BF48)</f>
        <v>0</v>
      </c>
      <c r="BY48">
        <f>(1-BX48)</f>
        <v>0</v>
      </c>
      <c r="BZ48">
        <v>1254</v>
      </c>
      <c r="CA48">
        <v>290.0000000000001</v>
      </c>
      <c r="CB48">
        <v>1794.22</v>
      </c>
      <c r="CC48">
        <v>145</v>
      </c>
      <c r="CD48">
        <v>10489.1</v>
      </c>
      <c r="CE48">
        <v>1791.54</v>
      </c>
      <c r="CF48">
        <v>2.68</v>
      </c>
      <c r="CG48">
        <v>300.0000000000001</v>
      </c>
      <c r="CH48">
        <v>24</v>
      </c>
      <c r="CI48">
        <v>1830.069211033827</v>
      </c>
      <c r="CJ48">
        <v>2.659560471730547</v>
      </c>
      <c r="CK48">
        <v>-40.40927745103821</v>
      </c>
      <c r="CL48">
        <v>2.423317042066543</v>
      </c>
      <c r="CM48">
        <v>0.9085152786405289</v>
      </c>
      <c r="CN48">
        <v>-0.008400608898776423</v>
      </c>
      <c r="CO48">
        <v>289.9999999999999</v>
      </c>
      <c r="CP48">
        <v>1781.89</v>
      </c>
      <c r="CQ48">
        <v>685</v>
      </c>
      <c r="CR48">
        <v>10454.8</v>
      </c>
      <c r="CS48">
        <v>1791.42</v>
      </c>
      <c r="CT48">
        <v>-9.529999999999999</v>
      </c>
      <c r="DH48">
        <f>$B$11*EG48+$C$11*EH48+$F$11*ES48*(1-EV48)</f>
        <v>0</v>
      </c>
      <c r="DI48">
        <f>DH48*DJ48</f>
        <v>0</v>
      </c>
      <c r="DJ48">
        <f>($B$11*$D$9+$C$11*$D$9+$F$11*((FF48+EX48)/MAX(FF48+EX48+FG48, 0.1)*$I$9+FG48/MAX(FF48+EX48+FG48, 0.1)*$J$9))/($B$11+$C$11+$F$11)</f>
        <v>0</v>
      </c>
      <c r="DK48">
        <f>($B$11*$K$9+$C$11*$K$9+$F$11*((FF48+EX48)/MAX(FF48+EX48+FG48, 0.1)*$P$9+FG48/MAX(FF48+EX48+FG48, 0.1)*$Q$9))/($B$11+$C$11+$F$11)</f>
        <v>0</v>
      </c>
      <c r="DL48">
        <v>6</v>
      </c>
      <c r="DM48">
        <v>0.5</v>
      </c>
      <c r="DN48" t="s">
        <v>430</v>
      </c>
      <c r="DO48">
        <v>2</v>
      </c>
      <c r="DP48" t="b">
        <v>1</v>
      </c>
      <c r="DQ48">
        <v>1697742734.75</v>
      </c>
      <c r="DR48">
        <v>666.3878999999999</v>
      </c>
      <c r="DS48">
        <v>729.8243</v>
      </c>
      <c r="DT48">
        <v>27.86526</v>
      </c>
      <c r="DU48">
        <v>27.11257</v>
      </c>
      <c r="DV48">
        <v>665.9784999999999</v>
      </c>
      <c r="DW48">
        <v>27.86526</v>
      </c>
      <c r="DX48">
        <v>500.0305999999999</v>
      </c>
      <c r="DY48">
        <v>98.46717</v>
      </c>
      <c r="DZ48">
        <v>0.09994568000000001</v>
      </c>
      <c r="EA48">
        <v>30.58615</v>
      </c>
      <c r="EB48">
        <v>30.02346</v>
      </c>
      <c r="EC48">
        <v>999.9</v>
      </c>
      <c r="ED48">
        <v>0</v>
      </c>
      <c r="EE48">
        <v>0</v>
      </c>
      <c r="EF48">
        <v>10006</v>
      </c>
      <c r="EG48">
        <v>0</v>
      </c>
      <c r="EH48">
        <v>267.3109</v>
      </c>
      <c r="EI48">
        <v>-63.43621999999999</v>
      </c>
      <c r="EJ48">
        <v>685.4893</v>
      </c>
      <c r="EK48">
        <v>750.1633</v>
      </c>
      <c r="EL48">
        <v>0.7526903</v>
      </c>
      <c r="EM48">
        <v>729.8243</v>
      </c>
      <c r="EN48">
        <v>27.11257</v>
      </c>
      <c r="EO48">
        <v>2.743812</v>
      </c>
      <c r="EP48">
        <v>2.669697</v>
      </c>
      <c r="EQ48">
        <v>22.54989</v>
      </c>
      <c r="ER48">
        <v>22.09976</v>
      </c>
      <c r="ES48">
        <v>299.95</v>
      </c>
      <c r="ET48">
        <v>0.9000013000000001</v>
      </c>
      <c r="EU48">
        <v>0.09999854000000001</v>
      </c>
      <c r="EV48">
        <v>0</v>
      </c>
      <c r="EW48">
        <v>715.2669999999999</v>
      </c>
      <c r="EX48">
        <v>4.999160000000001</v>
      </c>
      <c r="EY48">
        <v>2839.387</v>
      </c>
      <c r="EZ48">
        <v>2556.868</v>
      </c>
      <c r="FA48">
        <v>36.5</v>
      </c>
      <c r="FB48">
        <v>39.812</v>
      </c>
      <c r="FC48">
        <v>38</v>
      </c>
      <c r="FD48">
        <v>39.6374</v>
      </c>
      <c r="FE48">
        <v>38.937</v>
      </c>
      <c r="FF48">
        <v>265.456</v>
      </c>
      <c r="FG48">
        <v>29.495</v>
      </c>
      <c r="FH48">
        <v>0</v>
      </c>
      <c r="FI48">
        <v>1963.299999952316</v>
      </c>
      <c r="FJ48">
        <v>0</v>
      </c>
      <c r="FK48">
        <v>720.03892</v>
      </c>
      <c r="FL48">
        <v>-73.30092320114919</v>
      </c>
      <c r="FM48">
        <v>-156.289230997337</v>
      </c>
      <c r="FN48">
        <v>2850.0812</v>
      </c>
      <c r="FO48">
        <v>15</v>
      </c>
      <c r="FP48">
        <v>1697740793</v>
      </c>
      <c r="FQ48" t="s">
        <v>431</v>
      </c>
      <c r="FR48">
        <v>1697740793</v>
      </c>
      <c r="FS48">
        <v>0</v>
      </c>
      <c r="FT48">
        <v>7</v>
      </c>
      <c r="FU48">
        <v>-0.032</v>
      </c>
      <c r="FV48">
        <v>0</v>
      </c>
      <c r="FW48">
        <v>0.159</v>
      </c>
      <c r="FX48">
        <v>0</v>
      </c>
      <c r="FY48">
        <v>415</v>
      </c>
      <c r="FZ48">
        <v>0</v>
      </c>
      <c r="GA48">
        <v>0.37</v>
      </c>
      <c r="GB48">
        <v>0</v>
      </c>
      <c r="GC48">
        <v>-62.4731</v>
      </c>
      <c r="GD48">
        <v>-8.034183972125424</v>
      </c>
      <c r="GE48">
        <v>0.8070378070147767</v>
      </c>
      <c r="GF48">
        <v>0</v>
      </c>
      <c r="GG48">
        <v>724.9235588235294</v>
      </c>
      <c r="GH48">
        <v>-85.26748662814319</v>
      </c>
      <c r="GI48">
        <v>8.420982369656722</v>
      </c>
      <c r="GJ48">
        <v>0</v>
      </c>
      <c r="GK48">
        <v>0</v>
      </c>
      <c r="GL48">
        <v>2</v>
      </c>
      <c r="GM48" t="s">
        <v>432</v>
      </c>
      <c r="GN48">
        <v>3.12787</v>
      </c>
      <c r="GO48">
        <v>2.76355</v>
      </c>
      <c r="GP48">
        <v>0.136444</v>
      </c>
      <c r="GQ48">
        <v>0.144645</v>
      </c>
      <c r="GR48">
        <v>0.129379</v>
      </c>
      <c r="GS48">
        <v>0.12535</v>
      </c>
      <c r="GT48">
        <v>26226.1</v>
      </c>
      <c r="GU48">
        <v>27639.3</v>
      </c>
      <c r="GV48">
        <v>30076.7</v>
      </c>
      <c r="GW48">
        <v>33184.3</v>
      </c>
      <c r="GX48">
        <v>37385.2</v>
      </c>
      <c r="GY48">
        <v>44487.9</v>
      </c>
      <c r="GZ48">
        <v>37073.8</v>
      </c>
      <c r="HA48">
        <v>44413</v>
      </c>
      <c r="HB48">
        <v>1.95397</v>
      </c>
      <c r="HC48">
        <v>1.98695</v>
      </c>
      <c r="HD48">
        <v>0.0552386</v>
      </c>
      <c r="HE48">
        <v>0</v>
      </c>
      <c r="HF48">
        <v>29.1255</v>
      </c>
      <c r="HG48">
        <v>999.9</v>
      </c>
      <c r="HH48">
        <v>62.2</v>
      </c>
      <c r="HI48">
        <v>33.7</v>
      </c>
      <c r="HJ48">
        <v>33.1895</v>
      </c>
      <c r="HK48">
        <v>61.6618</v>
      </c>
      <c r="HL48">
        <v>30.4567</v>
      </c>
      <c r="HM48">
        <v>1</v>
      </c>
      <c r="HN48">
        <v>0.261186</v>
      </c>
      <c r="HO48">
        <v>0.145123</v>
      </c>
      <c r="HP48">
        <v>20.3174</v>
      </c>
      <c r="HQ48">
        <v>5.20202</v>
      </c>
      <c r="HR48">
        <v>11.8542</v>
      </c>
      <c r="HS48">
        <v>4.9827</v>
      </c>
      <c r="HT48">
        <v>3.2624</v>
      </c>
      <c r="HU48">
        <v>765.8</v>
      </c>
      <c r="HV48">
        <v>4051.4</v>
      </c>
      <c r="HW48">
        <v>6820.3</v>
      </c>
      <c r="HX48">
        <v>39.9</v>
      </c>
      <c r="HY48">
        <v>1.88339</v>
      </c>
      <c r="HZ48">
        <v>1.87942</v>
      </c>
      <c r="IA48">
        <v>1.88144</v>
      </c>
      <c r="IB48">
        <v>1.87993</v>
      </c>
      <c r="IC48">
        <v>1.8782</v>
      </c>
      <c r="ID48">
        <v>1.87778</v>
      </c>
      <c r="IE48">
        <v>1.87958</v>
      </c>
      <c r="IF48">
        <v>1.87632</v>
      </c>
      <c r="IG48">
        <v>0</v>
      </c>
      <c r="IH48">
        <v>0</v>
      </c>
      <c r="II48">
        <v>0</v>
      </c>
      <c r="IJ48">
        <v>0</v>
      </c>
      <c r="IK48" t="s">
        <v>433</v>
      </c>
      <c r="IL48" t="s">
        <v>434</v>
      </c>
      <c r="IM48" t="s">
        <v>435</v>
      </c>
      <c r="IN48" t="s">
        <v>435</v>
      </c>
      <c r="IO48" t="s">
        <v>435</v>
      </c>
      <c r="IP48" t="s">
        <v>435</v>
      </c>
      <c r="IQ48">
        <v>0</v>
      </c>
      <c r="IR48">
        <v>100</v>
      </c>
      <c r="IS48">
        <v>100</v>
      </c>
      <c r="IT48">
        <v>0.419</v>
      </c>
      <c r="IU48">
        <v>0</v>
      </c>
      <c r="IV48">
        <v>-0.1957176418348122</v>
      </c>
      <c r="IW48">
        <v>0.001085284750954129</v>
      </c>
      <c r="IX48">
        <v>-2.12959365371586E-07</v>
      </c>
      <c r="IY48">
        <v>-7.809812456259381E-11</v>
      </c>
      <c r="IZ48">
        <v>0</v>
      </c>
      <c r="JA48">
        <v>0</v>
      </c>
      <c r="JB48">
        <v>0</v>
      </c>
      <c r="JC48">
        <v>0</v>
      </c>
      <c r="JD48">
        <v>18</v>
      </c>
      <c r="JE48">
        <v>2008</v>
      </c>
      <c r="JF48">
        <v>-1</v>
      </c>
      <c r="JG48">
        <v>-1</v>
      </c>
      <c r="JH48">
        <v>32.4</v>
      </c>
      <c r="JI48">
        <v>28295712.3</v>
      </c>
      <c r="JJ48">
        <v>1.72729</v>
      </c>
      <c r="JK48">
        <v>2.59155</v>
      </c>
      <c r="JL48">
        <v>1.54541</v>
      </c>
      <c r="JM48">
        <v>2.33398</v>
      </c>
      <c r="JN48">
        <v>1.5918</v>
      </c>
      <c r="JO48">
        <v>2.46216</v>
      </c>
      <c r="JP48">
        <v>38.8704</v>
      </c>
      <c r="JQ48">
        <v>15.3141</v>
      </c>
      <c r="JR48">
        <v>18</v>
      </c>
      <c r="JS48">
        <v>508.573</v>
      </c>
      <c r="JT48">
        <v>499.994</v>
      </c>
      <c r="JU48">
        <v>30.1157</v>
      </c>
      <c r="JV48">
        <v>30.8025</v>
      </c>
      <c r="JW48">
        <v>29.9987</v>
      </c>
      <c r="JX48">
        <v>30.8548</v>
      </c>
      <c r="JY48">
        <v>30.7893</v>
      </c>
      <c r="JZ48">
        <v>34.6476</v>
      </c>
      <c r="KA48">
        <v>27.5774</v>
      </c>
      <c r="KB48">
        <v>61.4092</v>
      </c>
      <c r="KC48">
        <v>30.1797</v>
      </c>
      <c r="KD48">
        <v>782.1950000000001</v>
      </c>
      <c r="KE48">
        <v>27.2672</v>
      </c>
      <c r="KF48">
        <v>101.294</v>
      </c>
      <c r="KG48">
        <v>100.807</v>
      </c>
    </row>
    <row r="49" spans="1:293">
      <c r="A49">
        <v>33</v>
      </c>
      <c r="B49">
        <v>1697742743.1</v>
      </c>
      <c r="C49">
        <v>160</v>
      </c>
      <c r="D49" t="s">
        <v>499</v>
      </c>
      <c r="E49" t="s">
        <v>500</v>
      </c>
      <c r="F49">
        <v>5</v>
      </c>
      <c r="G49" t="s">
        <v>427</v>
      </c>
      <c r="H49" t="s">
        <v>428</v>
      </c>
      <c r="I49">
        <v>1697742740.35</v>
      </c>
      <c r="J49">
        <f>(K49)/1000</f>
        <v>0</v>
      </c>
      <c r="K49">
        <f>IF(DP49, AN49, AH49)</f>
        <v>0</v>
      </c>
      <c r="L49">
        <f>IF(DP49, AI49, AG49)</f>
        <v>0</v>
      </c>
      <c r="M49">
        <f>DR49 - IF(AU49&gt;1, L49*DL49*100.0/(AW49*EF49), 0)</f>
        <v>0</v>
      </c>
      <c r="N49">
        <f>((T49-J49/2)*M49-L49)/(T49+J49/2)</f>
        <v>0</v>
      </c>
      <c r="O49">
        <f>N49*(DY49+DZ49)/1000.0</f>
        <v>0</v>
      </c>
      <c r="P49">
        <f>(DR49 - IF(AU49&gt;1, L49*DL49*100.0/(AW49*EF49), 0))*(DY49+DZ49)/1000.0</f>
        <v>0</v>
      </c>
      <c r="Q49">
        <f>2.0/((1/S49-1/R49)+SIGN(S49)*SQRT((1/S49-1/R49)*(1/S49-1/R49) + 4*DM49/((DM49+1)*(DM49+1))*(2*1/S49*1/R49-1/R49*1/R49)))</f>
        <v>0</v>
      </c>
      <c r="R49">
        <f>IF(LEFT(DN49,1)&lt;&gt;"0",IF(LEFT(DN49,1)="1",3.0,DO49),$D$5+$E$5*(EF49*DY49/($K$5*1000))+$F$5*(EF49*DY49/($K$5*1000))*MAX(MIN(DL49,$J$5),$I$5)*MAX(MIN(DL49,$J$5),$I$5)+$G$5*MAX(MIN(DL49,$J$5),$I$5)*(EF49*DY49/($K$5*1000))+$H$5*(EF49*DY49/($K$5*1000))*(EF49*DY49/($K$5*1000)))</f>
        <v>0</v>
      </c>
      <c r="S49">
        <f>J49*(1000-(1000*0.61365*exp(17.502*W49/(240.97+W49))/(DY49+DZ49)+DT49)/2)/(1000*0.61365*exp(17.502*W49/(240.97+W49))/(DY49+DZ49)-DT49)</f>
        <v>0</v>
      </c>
      <c r="T49">
        <f>1/((DM49+1)/(Q49/1.6)+1/(R49/1.37)) + DM49/((DM49+1)/(Q49/1.6) + DM49/(R49/1.37))</f>
        <v>0</v>
      </c>
      <c r="U49">
        <f>(DH49*DK49)</f>
        <v>0</v>
      </c>
      <c r="V49">
        <f>(EA49+(U49+2*0.95*5.67E-8*(((EA49+$B$7)+273)^4-(EA49+273)^4)-44100*J49)/(1.84*29.3*R49+8*0.95*5.67E-8*(EA49+273)^3))</f>
        <v>0</v>
      </c>
      <c r="W49">
        <f>($C$7*EB49+$D$7*EC49+$E$7*V49)</f>
        <v>0</v>
      </c>
      <c r="X49">
        <f>0.61365*exp(17.502*W49/(240.97+W49))</f>
        <v>0</v>
      </c>
      <c r="Y49">
        <f>(Z49/AA49*100)</f>
        <v>0</v>
      </c>
      <c r="Z49">
        <f>DT49*(DY49+DZ49)/1000</f>
        <v>0</v>
      </c>
      <c r="AA49">
        <f>0.61365*exp(17.502*EA49/(240.97+EA49))</f>
        <v>0</v>
      </c>
      <c r="AB49">
        <f>(X49-DT49*(DY49+DZ49)/1000)</f>
        <v>0</v>
      </c>
      <c r="AC49">
        <f>(-J49*44100)</f>
        <v>0</v>
      </c>
      <c r="AD49">
        <f>2*29.3*R49*0.92*(EA49-W49)</f>
        <v>0</v>
      </c>
      <c r="AE49">
        <f>2*0.95*5.67E-8*(((EA49+$B$7)+273)^4-(W49+273)^4)</f>
        <v>0</v>
      </c>
      <c r="AF49">
        <f>U49+AE49+AC49+AD49</f>
        <v>0</v>
      </c>
      <c r="AG49">
        <f>DX49*AU49*(DS49-DR49*(1000-AU49*DU49)/(1000-AU49*DT49))/(100*DL49)</f>
        <v>0</v>
      </c>
      <c r="AH49">
        <f>1000*DX49*AU49*(DT49-DU49)/(100*DL49*(1000-AU49*DT49))</f>
        <v>0</v>
      </c>
      <c r="AI49">
        <f>(AJ49 - AK49 - DY49*1E3/(8.314*(EA49+273.15)) * AM49/DX49 * AL49) * DX49/(100*DL49) * (1000 - DU49)/1000</f>
        <v>0</v>
      </c>
      <c r="AJ49">
        <v>777.7123680910512</v>
      </c>
      <c r="AK49">
        <v>726.1199575757577</v>
      </c>
      <c r="AL49">
        <v>5.180841588579447</v>
      </c>
      <c r="AM49">
        <v>66.57056802044264</v>
      </c>
      <c r="AN49">
        <f>(AP49 - AO49 + DY49*1E3/(8.314*(EA49+273.15)) * AR49/DX49 * AQ49) * DX49/(100*DL49) * 1000/(1000 - AP49)</f>
        <v>0</v>
      </c>
      <c r="AO49">
        <v>27.19734474361644</v>
      </c>
      <c r="AP49">
        <v>27.95057515151514</v>
      </c>
      <c r="AQ49">
        <v>0.01146743401049006</v>
      </c>
      <c r="AR49">
        <v>77.99991193535263</v>
      </c>
      <c r="AS49">
        <v>0</v>
      </c>
      <c r="AT49">
        <v>0</v>
      </c>
      <c r="AU49">
        <f>IF(AS49*$H$13&gt;=AW49,1.0,(AW49/(AW49-AS49*$H$13)))</f>
        <v>0</v>
      </c>
      <c r="AV49">
        <f>(AU49-1)*100</f>
        <v>0</v>
      </c>
      <c r="AW49">
        <f>MAX(0,($B$13+$C$13*EF49)/(1+$D$13*EF49)*DY49/(EA49+273)*$E$13)</f>
        <v>0</v>
      </c>
      <c r="AX49" t="s">
        <v>429</v>
      </c>
      <c r="AY49" t="s">
        <v>429</v>
      </c>
      <c r="AZ49">
        <v>0</v>
      </c>
      <c r="BA49">
        <v>0</v>
      </c>
      <c r="BB49">
        <f>1-AZ49/BA49</f>
        <v>0</v>
      </c>
      <c r="BC49">
        <v>0</v>
      </c>
      <c r="BD49" t="s">
        <v>429</v>
      </c>
      <c r="BE49" t="s">
        <v>429</v>
      </c>
      <c r="BF49">
        <v>0</v>
      </c>
      <c r="BG49">
        <v>0</v>
      </c>
      <c r="BH49">
        <f>1-BF49/BG49</f>
        <v>0</v>
      </c>
      <c r="BI49">
        <v>0.5</v>
      </c>
      <c r="BJ49">
        <f>DI49</f>
        <v>0</v>
      </c>
      <c r="BK49">
        <f>L49</f>
        <v>0</v>
      </c>
      <c r="BL49">
        <f>BH49*BI49*BJ49</f>
        <v>0</v>
      </c>
      <c r="BM49">
        <f>(BK49-BC49)/BJ49</f>
        <v>0</v>
      </c>
      <c r="BN49">
        <f>(BA49-BG49)/BG49</f>
        <v>0</v>
      </c>
      <c r="BO49">
        <f>AZ49/(BB49+AZ49/BG49)</f>
        <v>0</v>
      </c>
      <c r="BP49" t="s">
        <v>429</v>
      </c>
      <c r="BQ49">
        <v>0</v>
      </c>
      <c r="BR49">
        <f>IF(BQ49&lt;&gt;0, BQ49, BO49)</f>
        <v>0</v>
      </c>
      <c r="BS49">
        <f>1-BR49/BG49</f>
        <v>0</v>
      </c>
      <c r="BT49">
        <f>(BG49-BF49)/(BG49-BR49)</f>
        <v>0</v>
      </c>
      <c r="BU49">
        <f>(BA49-BG49)/(BA49-BR49)</f>
        <v>0</v>
      </c>
      <c r="BV49">
        <f>(BG49-BF49)/(BG49-AZ49)</f>
        <v>0</v>
      </c>
      <c r="BW49">
        <f>(BA49-BG49)/(BA49-AZ49)</f>
        <v>0</v>
      </c>
      <c r="BX49">
        <f>(BT49*BR49/BF49)</f>
        <v>0</v>
      </c>
      <c r="BY49">
        <f>(1-BX49)</f>
        <v>0</v>
      </c>
      <c r="BZ49">
        <v>1254</v>
      </c>
      <c r="CA49">
        <v>290.0000000000001</v>
      </c>
      <c r="CB49">
        <v>1794.22</v>
      </c>
      <c r="CC49">
        <v>145</v>
      </c>
      <c r="CD49">
        <v>10489.1</v>
      </c>
      <c r="CE49">
        <v>1791.54</v>
      </c>
      <c r="CF49">
        <v>2.68</v>
      </c>
      <c r="CG49">
        <v>300.0000000000001</v>
      </c>
      <c r="CH49">
        <v>24</v>
      </c>
      <c r="CI49">
        <v>1830.069211033827</v>
      </c>
      <c r="CJ49">
        <v>2.659560471730547</v>
      </c>
      <c r="CK49">
        <v>-40.40927745103821</v>
      </c>
      <c r="CL49">
        <v>2.423317042066543</v>
      </c>
      <c r="CM49">
        <v>0.9085152786405289</v>
      </c>
      <c r="CN49">
        <v>-0.008400608898776423</v>
      </c>
      <c r="CO49">
        <v>289.9999999999999</v>
      </c>
      <c r="CP49">
        <v>1781.89</v>
      </c>
      <c r="CQ49">
        <v>685</v>
      </c>
      <c r="CR49">
        <v>10454.8</v>
      </c>
      <c r="CS49">
        <v>1791.42</v>
      </c>
      <c r="CT49">
        <v>-9.529999999999999</v>
      </c>
      <c r="DH49">
        <f>$B$11*EG49+$C$11*EH49+$F$11*ES49*(1-EV49)</f>
        <v>0</v>
      </c>
      <c r="DI49">
        <f>DH49*DJ49</f>
        <v>0</v>
      </c>
      <c r="DJ49">
        <f>($B$11*$D$9+$C$11*$D$9+$F$11*((FF49+EX49)/MAX(FF49+EX49+FG49, 0.1)*$I$9+FG49/MAX(FF49+EX49+FG49, 0.1)*$J$9))/($B$11+$C$11+$F$11)</f>
        <v>0</v>
      </c>
      <c r="DK49">
        <f>($B$11*$K$9+$C$11*$K$9+$F$11*((FF49+EX49)/MAX(FF49+EX49+FG49, 0.1)*$P$9+FG49/MAX(FF49+EX49+FG49, 0.1)*$Q$9))/($B$11+$C$11+$F$11)</f>
        <v>0</v>
      </c>
      <c r="DL49">
        <v>6</v>
      </c>
      <c r="DM49">
        <v>0.5</v>
      </c>
      <c r="DN49" t="s">
        <v>430</v>
      </c>
      <c r="DO49">
        <v>2</v>
      </c>
      <c r="DP49" t="b">
        <v>1</v>
      </c>
      <c r="DQ49">
        <v>1697742740.35</v>
      </c>
      <c r="DR49">
        <v>694.4976</v>
      </c>
      <c r="DS49">
        <v>758.0348000000001</v>
      </c>
      <c r="DT49">
        <v>27.92707</v>
      </c>
      <c r="DU49">
        <v>27.19692</v>
      </c>
      <c r="DV49">
        <v>694.069</v>
      </c>
      <c r="DW49">
        <v>27.92707</v>
      </c>
      <c r="DX49">
        <v>500.0184</v>
      </c>
      <c r="DY49">
        <v>98.46882999999998</v>
      </c>
      <c r="DZ49">
        <v>0.09992247000000001</v>
      </c>
      <c r="EA49">
        <v>30.57757</v>
      </c>
      <c r="EB49">
        <v>30.01753</v>
      </c>
      <c r="EC49">
        <v>999.9</v>
      </c>
      <c r="ED49">
        <v>0</v>
      </c>
      <c r="EE49">
        <v>0</v>
      </c>
      <c r="EF49">
        <v>10003.687</v>
      </c>
      <c r="EG49">
        <v>0</v>
      </c>
      <c r="EH49">
        <v>267.2004</v>
      </c>
      <c r="EI49">
        <v>-63.53720000000001</v>
      </c>
      <c r="EJ49">
        <v>714.4503</v>
      </c>
      <c r="EK49">
        <v>779.2275</v>
      </c>
      <c r="EL49">
        <v>0.730127</v>
      </c>
      <c r="EM49">
        <v>758.0348000000001</v>
      </c>
      <c r="EN49">
        <v>27.19692</v>
      </c>
      <c r="EO49">
        <v>2.749944</v>
      </c>
      <c r="EP49">
        <v>2.67805</v>
      </c>
      <c r="EQ49">
        <v>22.58664</v>
      </c>
      <c r="ER49">
        <v>22.15105</v>
      </c>
      <c r="ES49">
        <v>299.9645</v>
      </c>
      <c r="ET49">
        <v>0.9000239999999999</v>
      </c>
      <c r="EU49">
        <v>0.0999758</v>
      </c>
      <c r="EV49">
        <v>0</v>
      </c>
      <c r="EW49">
        <v>710.0966999999999</v>
      </c>
      <c r="EX49">
        <v>4.999160000000001</v>
      </c>
      <c r="EY49">
        <v>2828.266000000001</v>
      </c>
      <c r="EZ49">
        <v>2557.011</v>
      </c>
      <c r="FA49">
        <v>36.51860000000001</v>
      </c>
      <c r="FB49">
        <v>39.812</v>
      </c>
      <c r="FC49">
        <v>38</v>
      </c>
      <c r="FD49">
        <v>39.625</v>
      </c>
      <c r="FE49">
        <v>38.937</v>
      </c>
      <c r="FF49">
        <v>265.476</v>
      </c>
      <c r="FG49">
        <v>29.488</v>
      </c>
      <c r="FH49">
        <v>0</v>
      </c>
      <c r="FI49">
        <v>1968.700000047684</v>
      </c>
      <c r="FJ49">
        <v>0</v>
      </c>
      <c r="FK49">
        <v>714.5410384615384</v>
      </c>
      <c r="FL49">
        <v>-59.03285463302144</v>
      </c>
      <c r="FM49">
        <v>-135.0803416268865</v>
      </c>
      <c r="FN49">
        <v>2838.325384615384</v>
      </c>
      <c r="FO49">
        <v>15</v>
      </c>
      <c r="FP49">
        <v>1697740793</v>
      </c>
      <c r="FQ49" t="s">
        <v>431</v>
      </c>
      <c r="FR49">
        <v>1697740793</v>
      </c>
      <c r="FS49">
        <v>0</v>
      </c>
      <c r="FT49">
        <v>7</v>
      </c>
      <c r="FU49">
        <v>-0.032</v>
      </c>
      <c r="FV49">
        <v>0</v>
      </c>
      <c r="FW49">
        <v>0.159</v>
      </c>
      <c r="FX49">
        <v>0</v>
      </c>
      <c r="FY49">
        <v>415</v>
      </c>
      <c r="FZ49">
        <v>0</v>
      </c>
      <c r="GA49">
        <v>0.37</v>
      </c>
      <c r="GB49">
        <v>0</v>
      </c>
      <c r="GC49">
        <v>-63.085405</v>
      </c>
      <c r="GD49">
        <v>-4.788499812382696</v>
      </c>
      <c r="GE49">
        <v>0.4978290755620851</v>
      </c>
      <c r="GF49">
        <v>0</v>
      </c>
      <c r="GG49">
        <v>718.0113823529413</v>
      </c>
      <c r="GH49">
        <v>-67.35396480937214</v>
      </c>
      <c r="GI49">
        <v>6.662864677205099</v>
      </c>
      <c r="GJ49">
        <v>0</v>
      </c>
      <c r="GK49">
        <v>0</v>
      </c>
      <c r="GL49">
        <v>2</v>
      </c>
      <c r="GM49" t="s">
        <v>432</v>
      </c>
      <c r="GN49">
        <v>3.12778</v>
      </c>
      <c r="GO49">
        <v>2.76358</v>
      </c>
      <c r="GP49">
        <v>0.140237</v>
      </c>
      <c r="GQ49">
        <v>0.148244</v>
      </c>
      <c r="GR49">
        <v>0.129571</v>
      </c>
      <c r="GS49">
        <v>0.125478</v>
      </c>
      <c r="GT49">
        <v>26111.3</v>
      </c>
      <c r="GU49">
        <v>27523.2</v>
      </c>
      <c r="GV49">
        <v>30077.1</v>
      </c>
      <c r="GW49">
        <v>33184.6</v>
      </c>
      <c r="GX49">
        <v>37377.9</v>
      </c>
      <c r="GY49">
        <v>44481.7</v>
      </c>
      <c r="GZ49">
        <v>37074.5</v>
      </c>
      <c r="HA49">
        <v>44413.1</v>
      </c>
      <c r="HB49">
        <v>1.9538</v>
      </c>
      <c r="HC49">
        <v>1.98713</v>
      </c>
      <c r="HD49">
        <v>0.0530258</v>
      </c>
      <c r="HE49">
        <v>0</v>
      </c>
      <c r="HF49">
        <v>29.1393</v>
      </c>
      <c r="HG49">
        <v>999.9</v>
      </c>
      <c r="HH49">
        <v>62.2</v>
      </c>
      <c r="HI49">
        <v>33.7</v>
      </c>
      <c r="HJ49">
        <v>33.1885</v>
      </c>
      <c r="HK49">
        <v>61.4218</v>
      </c>
      <c r="HL49">
        <v>30.6931</v>
      </c>
      <c r="HM49">
        <v>1</v>
      </c>
      <c r="HN49">
        <v>0.259985</v>
      </c>
      <c r="HO49">
        <v>-0.0640468</v>
      </c>
      <c r="HP49">
        <v>20.3179</v>
      </c>
      <c r="HQ49">
        <v>5.20291</v>
      </c>
      <c r="HR49">
        <v>11.8542</v>
      </c>
      <c r="HS49">
        <v>4.98285</v>
      </c>
      <c r="HT49">
        <v>3.2625</v>
      </c>
      <c r="HU49">
        <v>766</v>
      </c>
      <c r="HV49">
        <v>4053.1</v>
      </c>
      <c r="HW49">
        <v>6825.2</v>
      </c>
      <c r="HX49">
        <v>39.9</v>
      </c>
      <c r="HY49">
        <v>1.88339</v>
      </c>
      <c r="HZ49">
        <v>1.87939</v>
      </c>
      <c r="IA49">
        <v>1.88148</v>
      </c>
      <c r="IB49">
        <v>1.87999</v>
      </c>
      <c r="IC49">
        <v>1.8782</v>
      </c>
      <c r="ID49">
        <v>1.87778</v>
      </c>
      <c r="IE49">
        <v>1.87963</v>
      </c>
      <c r="IF49">
        <v>1.8763</v>
      </c>
      <c r="IG49">
        <v>0</v>
      </c>
      <c r="IH49">
        <v>0</v>
      </c>
      <c r="II49">
        <v>0</v>
      </c>
      <c r="IJ49">
        <v>0</v>
      </c>
      <c r="IK49" t="s">
        <v>433</v>
      </c>
      <c r="IL49" t="s">
        <v>434</v>
      </c>
      <c r="IM49" t="s">
        <v>435</v>
      </c>
      <c r="IN49" t="s">
        <v>435</v>
      </c>
      <c r="IO49" t="s">
        <v>435</v>
      </c>
      <c r="IP49" t="s">
        <v>435</v>
      </c>
      <c r="IQ49">
        <v>0</v>
      </c>
      <c r="IR49">
        <v>100</v>
      </c>
      <c r="IS49">
        <v>100</v>
      </c>
      <c r="IT49">
        <v>0.438</v>
      </c>
      <c r="IU49">
        <v>0</v>
      </c>
      <c r="IV49">
        <v>-0.1957176418348122</v>
      </c>
      <c r="IW49">
        <v>0.001085284750954129</v>
      </c>
      <c r="IX49">
        <v>-2.12959365371586E-07</v>
      </c>
      <c r="IY49">
        <v>-7.809812456259381E-11</v>
      </c>
      <c r="IZ49">
        <v>0</v>
      </c>
      <c r="JA49">
        <v>0</v>
      </c>
      <c r="JB49">
        <v>0</v>
      </c>
      <c r="JC49">
        <v>0</v>
      </c>
      <c r="JD49">
        <v>18</v>
      </c>
      <c r="JE49">
        <v>2008</v>
      </c>
      <c r="JF49">
        <v>-1</v>
      </c>
      <c r="JG49">
        <v>-1</v>
      </c>
      <c r="JH49">
        <v>32.5</v>
      </c>
      <c r="JI49">
        <v>28295712.4</v>
      </c>
      <c r="JJ49">
        <v>1.77979</v>
      </c>
      <c r="JK49">
        <v>2.59888</v>
      </c>
      <c r="JL49">
        <v>1.54541</v>
      </c>
      <c r="JM49">
        <v>2.33398</v>
      </c>
      <c r="JN49">
        <v>1.5918</v>
      </c>
      <c r="JO49">
        <v>2.30103</v>
      </c>
      <c r="JP49">
        <v>38.8704</v>
      </c>
      <c r="JQ49">
        <v>15.3053</v>
      </c>
      <c r="JR49">
        <v>18</v>
      </c>
      <c r="JS49">
        <v>508.424</v>
      </c>
      <c r="JT49">
        <v>500.08</v>
      </c>
      <c r="JU49">
        <v>30.1176</v>
      </c>
      <c r="JV49">
        <v>30.7939</v>
      </c>
      <c r="JW49">
        <v>29.999</v>
      </c>
      <c r="JX49">
        <v>30.8499</v>
      </c>
      <c r="JY49">
        <v>30.7857</v>
      </c>
      <c r="JZ49">
        <v>35.708</v>
      </c>
      <c r="KA49">
        <v>27.5774</v>
      </c>
      <c r="KB49">
        <v>61.4092</v>
      </c>
      <c r="KC49">
        <v>30.1577</v>
      </c>
      <c r="KD49">
        <v>802.256</v>
      </c>
      <c r="KE49">
        <v>27.2846</v>
      </c>
      <c r="KF49">
        <v>101.296</v>
      </c>
      <c r="KG49">
        <v>100.808</v>
      </c>
    </row>
    <row r="50" spans="1:293">
      <c r="A50">
        <v>34</v>
      </c>
      <c r="B50">
        <v>1697742747.6</v>
      </c>
      <c r="C50">
        <v>164.5</v>
      </c>
      <c r="D50" t="s">
        <v>501</v>
      </c>
      <c r="E50" t="s">
        <v>502</v>
      </c>
      <c r="F50">
        <v>5</v>
      </c>
      <c r="G50" t="s">
        <v>427</v>
      </c>
      <c r="H50" t="s">
        <v>428</v>
      </c>
      <c r="I50">
        <v>1697742744.75</v>
      </c>
      <c r="J50">
        <f>(K50)/1000</f>
        <v>0</v>
      </c>
      <c r="K50">
        <f>IF(DP50, AN50, AH50)</f>
        <v>0</v>
      </c>
      <c r="L50">
        <f>IF(DP50, AI50, AG50)</f>
        <v>0</v>
      </c>
      <c r="M50">
        <f>DR50 - IF(AU50&gt;1, L50*DL50*100.0/(AW50*EF50), 0)</f>
        <v>0</v>
      </c>
      <c r="N50">
        <f>((T50-J50/2)*M50-L50)/(T50+J50/2)</f>
        <v>0</v>
      </c>
      <c r="O50">
        <f>N50*(DY50+DZ50)/1000.0</f>
        <v>0</v>
      </c>
      <c r="P50">
        <f>(DR50 - IF(AU50&gt;1, L50*DL50*100.0/(AW50*EF50), 0))*(DY50+DZ50)/1000.0</f>
        <v>0</v>
      </c>
      <c r="Q50">
        <f>2.0/((1/S50-1/R50)+SIGN(S50)*SQRT((1/S50-1/R50)*(1/S50-1/R50) + 4*DM50/((DM50+1)*(DM50+1))*(2*1/S50*1/R50-1/R50*1/R50)))</f>
        <v>0</v>
      </c>
      <c r="R50">
        <f>IF(LEFT(DN50,1)&lt;&gt;"0",IF(LEFT(DN50,1)="1",3.0,DO50),$D$5+$E$5*(EF50*DY50/($K$5*1000))+$F$5*(EF50*DY50/($K$5*1000))*MAX(MIN(DL50,$J$5),$I$5)*MAX(MIN(DL50,$J$5),$I$5)+$G$5*MAX(MIN(DL50,$J$5),$I$5)*(EF50*DY50/($K$5*1000))+$H$5*(EF50*DY50/($K$5*1000))*(EF50*DY50/($K$5*1000)))</f>
        <v>0</v>
      </c>
      <c r="S50">
        <f>J50*(1000-(1000*0.61365*exp(17.502*W50/(240.97+W50))/(DY50+DZ50)+DT50)/2)/(1000*0.61365*exp(17.502*W50/(240.97+W50))/(DY50+DZ50)-DT50)</f>
        <v>0</v>
      </c>
      <c r="T50">
        <f>1/((DM50+1)/(Q50/1.6)+1/(R50/1.37)) + DM50/((DM50+1)/(Q50/1.6) + DM50/(R50/1.37))</f>
        <v>0</v>
      </c>
      <c r="U50">
        <f>(DH50*DK50)</f>
        <v>0</v>
      </c>
      <c r="V50">
        <f>(EA50+(U50+2*0.95*5.67E-8*(((EA50+$B$7)+273)^4-(EA50+273)^4)-44100*J50)/(1.84*29.3*R50+8*0.95*5.67E-8*(EA50+273)^3))</f>
        <v>0</v>
      </c>
      <c r="W50">
        <f>($C$7*EB50+$D$7*EC50+$E$7*V50)</f>
        <v>0</v>
      </c>
      <c r="X50">
        <f>0.61365*exp(17.502*W50/(240.97+W50))</f>
        <v>0</v>
      </c>
      <c r="Y50">
        <f>(Z50/AA50*100)</f>
        <v>0</v>
      </c>
      <c r="Z50">
        <f>DT50*(DY50+DZ50)/1000</f>
        <v>0</v>
      </c>
      <c r="AA50">
        <f>0.61365*exp(17.502*EA50/(240.97+EA50))</f>
        <v>0</v>
      </c>
      <c r="AB50">
        <f>(X50-DT50*(DY50+DZ50)/1000)</f>
        <v>0</v>
      </c>
      <c r="AC50">
        <f>(-J50*44100)</f>
        <v>0</v>
      </c>
      <c r="AD50">
        <f>2*29.3*R50*0.92*(EA50-W50)</f>
        <v>0</v>
      </c>
      <c r="AE50">
        <f>2*0.95*5.67E-8*(((EA50+$B$7)+273)^4-(W50+273)^4)</f>
        <v>0</v>
      </c>
      <c r="AF50">
        <f>U50+AE50+AC50+AD50</f>
        <v>0</v>
      </c>
      <c r="AG50">
        <f>DX50*AU50*(DS50-DR50*(1000-AU50*DU50)/(1000-AU50*DT50))/(100*DL50)</f>
        <v>0</v>
      </c>
      <c r="AH50">
        <f>1000*DX50*AU50*(DT50-DU50)/(100*DL50*(1000-AU50*DT50))</f>
        <v>0</v>
      </c>
      <c r="AI50">
        <f>(AJ50 - AK50 - DY50*1E3/(8.314*(EA50+273.15)) * AM50/DX50 * AL50) * DX50/(100*DL50) * (1000 - DU50)/1000</f>
        <v>0</v>
      </c>
      <c r="AJ50">
        <v>800.9164694770125</v>
      </c>
      <c r="AK50">
        <v>749.552206060606</v>
      </c>
      <c r="AL50">
        <v>5.199250426048725</v>
      </c>
      <c r="AM50">
        <v>66.57056802044264</v>
      </c>
      <c r="AN50">
        <f>(AP50 - AO50 + DY50*1E3/(8.314*(EA50+273.15)) * AR50/DX50 * AQ50) * DX50/(100*DL50) * 1000/(1000 - AP50)</f>
        <v>0</v>
      </c>
      <c r="AO50">
        <v>27.21066125962869</v>
      </c>
      <c r="AP50">
        <v>27.97186606060606</v>
      </c>
      <c r="AQ50">
        <v>0.0052588738330666</v>
      </c>
      <c r="AR50">
        <v>77.99991193535263</v>
      </c>
      <c r="AS50">
        <v>0</v>
      </c>
      <c r="AT50">
        <v>0</v>
      </c>
      <c r="AU50">
        <f>IF(AS50*$H$13&gt;=AW50,1.0,(AW50/(AW50-AS50*$H$13)))</f>
        <v>0</v>
      </c>
      <c r="AV50">
        <f>(AU50-1)*100</f>
        <v>0</v>
      </c>
      <c r="AW50">
        <f>MAX(0,($B$13+$C$13*EF50)/(1+$D$13*EF50)*DY50/(EA50+273)*$E$13)</f>
        <v>0</v>
      </c>
      <c r="AX50" t="s">
        <v>429</v>
      </c>
      <c r="AY50" t="s">
        <v>429</v>
      </c>
      <c r="AZ50">
        <v>0</v>
      </c>
      <c r="BA50">
        <v>0</v>
      </c>
      <c r="BB50">
        <f>1-AZ50/BA50</f>
        <v>0</v>
      </c>
      <c r="BC50">
        <v>0</v>
      </c>
      <c r="BD50" t="s">
        <v>429</v>
      </c>
      <c r="BE50" t="s">
        <v>429</v>
      </c>
      <c r="BF50">
        <v>0</v>
      </c>
      <c r="BG50">
        <v>0</v>
      </c>
      <c r="BH50">
        <f>1-BF50/BG50</f>
        <v>0</v>
      </c>
      <c r="BI50">
        <v>0.5</v>
      </c>
      <c r="BJ50">
        <f>DI50</f>
        <v>0</v>
      </c>
      <c r="BK50">
        <f>L50</f>
        <v>0</v>
      </c>
      <c r="BL50">
        <f>BH50*BI50*BJ50</f>
        <v>0</v>
      </c>
      <c r="BM50">
        <f>(BK50-BC50)/BJ50</f>
        <v>0</v>
      </c>
      <c r="BN50">
        <f>(BA50-BG50)/BG50</f>
        <v>0</v>
      </c>
      <c r="BO50">
        <f>AZ50/(BB50+AZ50/BG50)</f>
        <v>0</v>
      </c>
      <c r="BP50" t="s">
        <v>429</v>
      </c>
      <c r="BQ50">
        <v>0</v>
      </c>
      <c r="BR50">
        <f>IF(BQ50&lt;&gt;0, BQ50, BO50)</f>
        <v>0</v>
      </c>
      <c r="BS50">
        <f>1-BR50/BG50</f>
        <v>0</v>
      </c>
      <c r="BT50">
        <f>(BG50-BF50)/(BG50-BR50)</f>
        <v>0</v>
      </c>
      <c r="BU50">
        <f>(BA50-BG50)/(BA50-BR50)</f>
        <v>0</v>
      </c>
      <c r="BV50">
        <f>(BG50-BF50)/(BG50-AZ50)</f>
        <v>0</v>
      </c>
      <c r="BW50">
        <f>(BA50-BG50)/(BA50-AZ50)</f>
        <v>0</v>
      </c>
      <c r="BX50">
        <f>(BT50*BR50/BF50)</f>
        <v>0</v>
      </c>
      <c r="BY50">
        <f>(1-BX50)</f>
        <v>0</v>
      </c>
      <c r="BZ50">
        <v>1254</v>
      </c>
      <c r="CA50">
        <v>290.0000000000001</v>
      </c>
      <c r="CB50">
        <v>1794.22</v>
      </c>
      <c r="CC50">
        <v>145</v>
      </c>
      <c r="CD50">
        <v>10489.1</v>
      </c>
      <c r="CE50">
        <v>1791.54</v>
      </c>
      <c r="CF50">
        <v>2.68</v>
      </c>
      <c r="CG50">
        <v>300.0000000000001</v>
      </c>
      <c r="CH50">
        <v>24</v>
      </c>
      <c r="CI50">
        <v>1830.069211033827</v>
      </c>
      <c r="CJ50">
        <v>2.659560471730547</v>
      </c>
      <c r="CK50">
        <v>-40.40927745103821</v>
      </c>
      <c r="CL50">
        <v>2.423317042066543</v>
      </c>
      <c r="CM50">
        <v>0.9085152786405289</v>
      </c>
      <c r="CN50">
        <v>-0.008400608898776423</v>
      </c>
      <c r="CO50">
        <v>289.9999999999999</v>
      </c>
      <c r="CP50">
        <v>1781.89</v>
      </c>
      <c r="CQ50">
        <v>685</v>
      </c>
      <c r="CR50">
        <v>10454.8</v>
      </c>
      <c r="CS50">
        <v>1791.42</v>
      </c>
      <c r="CT50">
        <v>-9.529999999999999</v>
      </c>
      <c r="DH50">
        <f>$B$11*EG50+$C$11*EH50+$F$11*ES50*(1-EV50)</f>
        <v>0</v>
      </c>
      <c r="DI50">
        <f>DH50*DJ50</f>
        <v>0</v>
      </c>
      <c r="DJ50">
        <f>($B$11*$D$9+$C$11*$D$9+$F$11*((FF50+EX50)/MAX(FF50+EX50+FG50, 0.1)*$I$9+FG50/MAX(FF50+EX50+FG50, 0.1)*$J$9))/($B$11+$C$11+$F$11)</f>
        <v>0</v>
      </c>
      <c r="DK50">
        <f>($B$11*$K$9+$C$11*$K$9+$F$11*((FF50+EX50)/MAX(FF50+EX50+FG50, 0.1)*$P$9+FG50/MAX(FF50+EX50+FG50, 0.1)*$Q$9))/($B$11+$C$11+$F$11)</f>
        <v>0</v>
      </c>
      <c r="DL50">
        <v>6</v>
      </c>
      <c r="DM50">
        <v>0.5</v>
      </c>
      <c r="DN50" t="s">
        <v>430</v>
      </c>
      <c r="DO50">
        <v>2</v>
      </c>
      <c r="DP50" t="b">
        <v>1</v>
      </c>
      <c r="DQ50">
        <v>1697742744.75</v>
      </c>
      <c r="DR50">
        <v>716.7114</v>
      </c>
      <c r="DS50">
        <v>780.1186</v>
      </c>
      <c r="DT50">
        <v>27.96196</v>
      </c>
      <c r="DU50">
        <v>27.21043</v>
      </c>
      <c r="DV50">
        <v>716.2675</v>
      </c>
      <c r="DW50">
        <v>27.96196</v>
      </c>
      <c r="DX50">
        <v>500.0504999999999</v>
      </c>
      <c r="DY50">
        <v>98.46972000000002</v>
      </c>
      <c r="DZ50">
        <v>0.10009806</v>
      </c>
      <c r="EA50">
        <v>30.57629</v>
      </c>
      <c r="EB50">
        <v>30.00267000000001</v>
      </c>
      <c r="EC50">
        <v>999.9</v>
      </c>
      <c r="ED50">
        <v>0</v>
      </c>
      <c r="EE50">
        <v>0</v>
      </c>
      <c r="EF50">
        <v>9990.361999999999</v>
      </c>
      <c r="EG50">
        <v>0</v>
      </c>
      <c r="EH50">
        <v>268.6815</v>
      </c>
      <c r="EI50">
        <v>-63.40712</v>
      </c>
      <c r="EJ50">
        <v>737.3285000000001</v>
      </c>
      <c r="EK50">
        <v>801.9396</v>
      </c>
      <c r="EL50">
        <v>0.7515389</v>
      </c>
      <c r="EM50">
        <v>780.1186</v>
      </c>
      <c r="EN50">
        <v>27.21043</v>
      </c>
      <c r="EO50">
        <v>2.753408</v>
      </c>
      <c r="EP50">
        <v>2.679402000000001</v>
      </c>
      <c r="EQ50">
        <v>22.60739</v>
      </c>
      <c r="ER50">
        <v>22.15935</v>
      </c>
      <c r="ES50">
        <v>299.9635</v>
      </c>
      <c r="ET50">
        <v>0.9000240000000002</v>
      </c>
      <c r="EU50">
        <v>0.09997581</v>
      </c>
      <c r="EV50">
        <v>0</v>
      </c>
      <c r="EW50">
        <v>706.7254</v>
      </c>
      <c r="EX50">
        <v>4.999160000000001</v>
      </c>
      <c r="EY50">
        <v>2819.495</v>
      </c>
      <c r="EZ50">
        <v>2556.999</v>
      </c>
      <c r="FA50">
        <v>36.51860000000001</v>
      </c>
      <c r="FB50">
        <v>39.812</v>
      </c>
      <c r="FC50">
        <v>37.9937</v>
      </c>
      <c r="FD50">
        <v>39.625</v>
      </c>
      <c r="FE50">
        <v>38.937</v>
      </c>
      <c r="FF50">
        <v>265.476</v>
      </c>
      <c r="FG50">
        <v>29.487</v>
      </c>
      <c r="FH50">
        <v>0</v>
      </c>
      <c r="FI50">
        <v>1973.5</v>
      </c>
      <c r="FJ50">
        <v>0</v>
      </c>
      <c r="FK50">
        <v>710.158076923077</v>
      </c>
      <c r="FL50">
        <v>-48.0968205339793</v>
      </c>
      <c r="FM50">
        <v>-116.4970940425998</v>
      </c>
      <c r="FN50">
        <v>2827.902307692309</v>
      </c>
      <c r="FO50">
        <v>15</v>
      </c>
      <c r="FP50">
        <v>1697740793</v>
      </c>
      <c r="FQ50" t="s">
        <v>431</v>
      </c>
      <c r="FR50">
        <v>1697740793</v>
      </c>
      <c r="FS50">
        <v>0</v>
      </c>
      <c r="FT50">
        <v>7</v>
      </c>
      <c r="FU50">
        <v>-0.032</v>
      </c>
      <c r="FV50">
        <v>0</v>
      </c>
      <c r="FW50">
        <v>0.159</v>
      </c>
      <c r="FX50">
        <v>0</v>
      </c>
      <c r="FY50">
        <v>415</v>
      </c>
      <c r="FZ50">
        <v>0</v>
      </c>
      <c r="GA50">
        <v>0.37</v>
      </c>
      <c r="GB50">
        <v>0</v>
      </c>
      <c r="GC50">
        <v>-63.29461249999999</v>
      </c>
      <c r="GD50">
        <v>-2.343589868667741</v>
      </c>
      <c r="GE50">
        <v>0.3224596735930713</v>
      </c>
      <c r="GF50">
        <v>0</v>
      </c>
      <c r="GG50">
        <v>714.2085588235294</v>
      </c>
      <c r="GH50">
        <v>-57.85129105606663</v>
      </c>
      <c r="GI50">
        <v>5.718562464317801</v>
      </c>
      <c r="GJ50">
        <v>0</v>
      </c>
      <c r="GK50">
        <v>0</v>
      </c>
      <c r="GL50">
        <v>2</v>
      </c>
      <c r="GM50" t="s">
        <v>432</v>
      </c>
      <c r="GN50">
        <v>3.12792</v>
      </c>
      <c r="GO50">
        <v>2.76345</v>
      </c>
      <c r="GP50">
        <v>0.143302</v>
      </c>
      <c r="GQ50">
        <v>0.151162</v>
      </c>
      <c r="GR50">
        <v>0.129638</v>
      </c>
      <c r="GS50">
        <v>0.125499</v>
      </c>
      <c r="GT50">
        <v>26018.6</v>
      </c>
      <c r="GU50">
        <v>27428.7</v>
      </c>
      <c r="GV50">
        <v>30077.6</v>
      </c>
      <c r="GW50">
        <v>33184.5</v>
      </c>
      <c r="GX50">
        <v>37375.7</v>
      </c>
      <c r="GY50">
        <v>44480.8</v>
      </c>
      <c r="GZ50">
        <v>37075</v>
      </c>
      <c r="HA50">
        <v>44413.1</v>
      </c>
      <c r="HB50">
        <v>1.95417</v>
      </c>
      <c r="HC50">
        <v>1.98708</v>
      </c>
      <c r="HD50">
        <v>0.0526235</v>
      </c>
      <c r="HE50">
        <v>0</v>
      </c>
      <c r="HF50">
        <v>29.1506</v>
      </c>
      <c r="HG50">
        <v>999.9</v>
      </c>
      <c r="HH50">
        <v>62.2</v>
      </c>
      <c r="HI50">
        <v>33.7</v>
      </c>
      <c r="HJ50">
        <v>33.1864</v>
      </c>
      <c r="HK50">
        <v>61.4418</v>
      </c>
      <c r="HL50">
        <v>30.3285</v>
      </c>
      <c r="HM50">
        <v>1</v>
      </c>
      <c r="HN50">
        <v>0.259522</v>
      </c>
      <c r="HO50">
        <v>-0.131348</v>
      </c>
      <c r="HP50">
        <v>20.3177</v>
      </c>
      <c r="HQ50">
        <v>5.20291</v>
      </c>
      <c r="HR50">
        <v>11.8542</v>
      </c>
      <c r="HS50">
        <v>4.98285</v>
      </c>
      <c r="HT50">
        <v>3.26263</v>
      </c>
      <c r="HU50">
        <v>766</v>
      </c>
      <c r="HV50">
        <v>4053.1</v>
      </c>
      <c r="HW50">
        <v>6825.2</v>
      </c>
      <c r="HX50">
        <v>39.9</v>
      </c>
      <c r="HY50">
        <v>1.88339</v>
      </c>
      <c r="HZ50">
        <v>1.87942</v>
      </c>
      <c r="IA50">
        <v>1.88147</v>
      </c>
      <c r="IB50">
        <v>1.87999</v>
      </c>
      <c r="IC50">
        <v>1.8782</v>
      </c>
      <c r="ID50">
        <v>1.87779</v>
      </c>
      <c r="IE50">
        <v>1.87963</v>
      </c>
      <c r="IF50">
        <v>1.8763</v>
      </c>
      <c r="IG50">
        <v>0</v>
      </c>
      <c r="IH50">
        <v>0</v>
      </c>
      <c r="II50">
        <v>0</v>
      </c>
      <c r="IJ50">
        <v>0</v>
      </c>
      <c r="IK50" t="s">
        <v>433</v>
      </c>
      <c r="IL50" t="s">
        <v>434</v>
      </c>
      <c r="IM50" t="s">
        <v>435</v>
      </c>
      <c r="IN50" t="s">
        <v>435</v>
      </c>
      <c r="IO50" t="s">
        <v>435</v>
      </c>
      <c r="IP50" t="s">
        <v>435</v>
      </c>
      <c r="IQ50">
        <v>0</v>
      </c>
      <c r="IR50">
        <v>100</v>
      </c>
      <c r="IS50">
        <v>100</v>
      </c>
      <c r="IT50">
        <v>0.453</v>
      </c>
      <c r="IU50">
        <v>0</v>
      </c>
      <c r="IV50">
        <v>-0.1957176418348122</v>
      </c>
      <c r="IW50">
        <v>0.001085284750954129</v>
      </c>
      <c r="IX50">
        <v>-2.12959365371586E-07</v>
      </c>
      <c r="IY50">
        <v>-7.809812456259381E-11</v>
      </c>
      <c r="IZ50">
        <v>0</v>
      </c>
      <c r="JA50">
        <v>0</v>
      </c>
      <c r="JB50">
        <v>0</v>
      </c>
      <c r="JC50">
        <v>0</v>
      </c>
      <c r="JD50">
        <v>18</v>
      </c>
      <c r="JE50">
        <v>2008</v>
      </c>
      <c r="JF50">
        <v>-1</v>
      </c>
      <c r="JG50">
        <v>-1</v>
      </c>
      <c r="JH50">
        <v>32.6</v>
      </c>
      <c r="JI50">
        <v>28295712.5</v>
      </c>
      <c r="JJ50">
        <v>1.82373</v>
      </c>
      <c r="JK50">
        <v>2.6001</v>
      </c>
      <c r="JL50">
        <v>1.54541</v>
      </c>
      <c r="JM50">
        <v>2.33398</v>
      </c>
      <c r="JN50">
        <v>1.5918</v>
      </c>
      <c r="JO50">
        <v>2.32056</v>
      </c>
      <c r="JP50">
        <v>38.8457</v>
      </c>
      <c r="JQ50">
        <v>15.3053</v>
      </c>
      <c r="JR50">
        <v>18</v>
      </c>
      <c r="JS50">
        <v>508.625</v>
      </c>
      <c r="JT50">
        <v>500.023</v>
      </c>
      <c r="JU50">
        <v>30.1252</v>
      </c>
      <c r="JV50">
        <v>30.7878</v>
      </c>
      <c r="JW50">
        <v>29.9994</v>
      </c>
      <c r="JX50">
        <v>30.8456</v>
      </c>
      <c r="JY50">
        <v>30.7827</v>
      </c>
      <c r="JZ50">
        <v>36.5156</v>
      </c>
      <c r="KA50">
        <v>27.5774</v>
      </c>
      <c r="KB50">
        <v>61.4092</v>
      </c>
      <c r="KC50">
        <v>30.1544</v>
      </c>
      <c r="KD50">
        <v>832.309</v>
      </c>
      <c r="KE50">
        <v>27.3064</v>
      </c>
      <c r="KF50">
        <v>101.297</v>
      </c>
      <c r="KG50">
        <v>100.807</v>
      </c>
    </row>
    <row r="51" spans="1:293">
      <c r="A51">
        <v>35</v>
      </c>
      <c r="B51">
        <v>1697742753.1</v>
      </c>
      <c r="C51">
        <v>170</v>
      </c>
      <c r="D51" t="s">
        <v>503</v>
      </c>
      <c r="E51" t="s">
        <v>504</v>
      </c>
      <c r="F51">
        <v>5</v>
      </c>
      <c r="G51" t="s">
        <v>427</v>
      </c>
      <c r="H51" t="s">
        <v>428</v>
      </c>
      <c r="I51">
        <v>1697742750.35</v>
      </c>
      <c r="J51">
        <f>(K51)/1000</f>
        <v>0</v>
      </c>
      <c r="K51">
        <f>IF(DP51, AN51, AH51)</f>
        <v>0</v>
      </c>
      <c r="L51">
        <f>IF(DP51, AI51, AG51)</f>
        <v>0</v>
      </c>
      <c r="M51">
        <f>DR51 - IF(AU51&gt;1, L51*DL51*100.0/(AW51*EF51), 0)</f>
        <v>0</v>
      </c>
      <c r="N51">
        <f>((T51-J51/2)*M51-L51)/(T51+J51/2)</f>
        <v>0</v>
      </c>
      <c r="O51">
        <f>N51*(DY51+DZ51)/1000.0</f>
        <v>0</v>
      </c>
      <c r="P51">
        <f>(DR51 - IF(AU51&gt;1, L51*DL51*100.0/(AW51*EF51), 0))*(DY51+DZ51)/1000.0</f>
        <v>0</v>
      </c>
      <c r="Q51">
        <f>2.0/((1/S51-1/R51)+SIGN(S51)*SQRT((1/S51-1/R51)*(1/S51-1/R51) + 4*DM51/((DM51+1)*(DM51+1))*(2*1/S51*1/R51-1/R51*1/R51)))</f>
        <v>0</v>
      </c>
      <c r="R51">
        <f>IF(LEFT(DN51,1)&lt;&gt;"0",IF(LEFT(DN51,1)="1",3.0,DO51),$D$5+$E$5*(EF51*DY51/($K$5*1000))+$F$5*(EF51*DY51/($K$5*1000))*MAX(MIN(DL51,$J$5),$I$5)*MAX(MIN(DL51,$J$5),$I$5)+$G$5*MAX(MIN(DL51,$J$5),$I$5)*(EF51*DY51/($K$5*1000))+$H$5*(EF51*DY51/($K$5*1000))*(EF51*DY51/($K$5*1000)))</f>
        <v>0</v>
      </c>
      <c r="S51">
        <f>J51*(1000-(1000*0.61365*exp(17.502*W51/(240.97+W51))/(DY51+DZ51)+DT51)/2)/(1000*0.61365*exp(17.502*W51/(240.97+W51))/(DY51+DZ51)-DT51)</f>
        <v>0</v>
      </c>
      <c r="T51">
        <f>1/((DM51+1)/(Q51/1.6)+1/(R51/1.37)) + DM51/((DM51+1)/(Q51/1.6) + DM51/(R51/1.37))</f>
        <v>0</v>
      </c>
      <c r="U51">
        <f>(DH51*DK51)</f>
        <v>0</v>
      </c>
      <c r="V51">
        <f>(EA51+(U51+2*0.95*5.67E-8*(((EA51+$B$7)+273)^4-(EA51+273)^4)-44100*J51)/(1.84*29.3*R51+8*0.95*5.67E-8*(EA51+273)^3))</f>
        <v>0</v>
      </c>
      <c r="W51">
        <f>($C$7*EB51+$D$7*EC51+$E$7*V51)</f>
        <v>0</v>
      </c>
      <c r="X51">
        <f>0.61365*exp(17.502*W51/(240.97+W51))</f>
        <v>0</v>
      </c>
      <c r="Y51">
        <f>(Z51/AA51*100)</f>
        <v>0</v>
      </c>
      <c r="Z51">
        <f>DT51*(DY51+DZ51)/1000</f>
        <v>0</v>
      </c>
      <c r="AA51">
        <f>0.61365*exp(17.502*EA51/(240.97+EA51))</f>
        <v>0</v>
      </c>
      <c r="AB51">
        <f>(X51-DT51*(DY51+DZ51)/1000)</f>
        <v>0</v>
      </c>
      <c r="AC51">
        <f>(-J51*44100)</f>
        <v>0</v>
      </c>
      <c r="AD51">
        <f>2*29.3*R51*0.92*(EA51-W51)</f>
        <v>0</v>
      </c>
      <c r="AE51">
        <f>2*0.95*5.67E-8*(((EA51+$B$7)+273)^4-(W51+273)^4)</f>
        <v>0</v>
      </c>
      <c r="AF51">
        <f>U51+AE51+AC51+AD51</f>
        <v>0</v>
      </c>
      <c r="AG51">
        <f>DX51*AU51*(DS51-DR51*(1000-AU51*DU51)/(1000-AU51*DT51))/(100*DL51)</f>
        <v>0</v>
      </c>
      <c r="AH51">
        <f>1000*DX51*AU51*(DT51-DU51)/(100*DL51*(1000-AU51*DT51))</f>
        <v>0</v>
      </c>
      <c r="AI51">
        <f>(AJ51 - AK51 - DY51*1E3/(8.314*(EA51+273.15)) * AM51/DX51 * AL51) * DX51/(100*DL51) * (1000 - DU51)/1000</f>
        <v>0</v>
      </c>
      <c r="AJ51">
        <v>829.4849255542414</v>
      </c>
      <c r="AK51">
        <v>778.3976545454543</v>
      </c>
      <c r="AL51">
        <v>5.249427052156667</v>
      </c>
      <c r="AM51">
        <v>66.57056802044264</v>
      </c>
      <c r="AN51">
        <f>(AP51 - AO51 + DY51*1E3/(8.314*(EA51+273.15)) * AR51/DX51 * AQ51) * DX51/(100*DL51) * 1000/(1000 - AP51)</f>
        <v>0</v>
      </c>
      <c r="AO51">
        <v>27.21464054203284</v>
      </c>
      <c r="AP51">
        <v>27.97963696969696</v>
      </c>
      <c r="AQ51">
        <v>0.0002375194630243554</v>
      </c>
      <c r="AR51">
        <v>77.99991193535263</v>
      </c>
      <c r="AS51">
        <v>0</v>
      </c>
      <c r="AT51">
        <v>0</v>
      </c>
      <c r="AU51">
        <f>IF(AS51*$H$13&gt;=AW51,1.0,(AW51/(AW51-AS51*$H$13)))</f>
        <v>0</v>
      </c>
      <c r="AV51">
        <f>(AU51-1)*100</f>
        <v>0</v>
      </c>
      <c r="AW51">
        <f>MAX(0,($B$13+$C$13*EF51)/(1+$D$13*EF51)*DY51/(EA51+273)*$E$13)</f>
        <v>0</v>
      </c>
      <c r="AX51" t="s">
        <v>429</v>
      </c>
      <c r="AY51" t="s">
        <v>429</v>
      </c>
      <c r="AZ51">
        <v>0</v>
      </c>
      <c r="BA51">
        <v>0</v>
      </c>
      <c r="BB51">
        <f>1-AZ51/BA51</f>
        <v>0</v>
      </c>
      <c r="BC51">
        <v>0</v>
      </c>
      <c r="BD51" t="s">
        <v>429</v>
      </c>
      <c r="BE51" t="s">
        <v>429</v>
      </c>
      <c r="BF51">
        <v>0</v>
      </c>
      <c r="BG51">
        <v>0</v>
      </c>
      <c r="BH51">
        <f>1-BF51/BG51</f>
        <v>0</v>
      </c>
      <c r="BI51">
        <v>0.5</v>
      </c>
      <c r="BJ51">
        <f>DI51</f>
        <v>0</v>
      </c>
      <c r="BK51">
        <f>L51</f>
        <v>0</v>
      </c>
      <c r="BL51">
        <f>BH51*BI51*BJ51</f>
        <v>0</v>
      </c>
      <c r="BM51">
        <f>(BK51-BC51)/BJ51</f>
        <v>0</v>
      </c>
      <c r="BN51">
        <f>(BA51-BG51)/BG51</f>
        <v>0</v>
      </c>
      <c r="BO51">
        <f>AZ51/(BB51+AZ51/BG51)</f>
        <v>0</v>
      </c>
      <c r="BP51" t="s">
        <v>429</v>
      </c>
      <c r="BQ51">
        <v>0</v>
      </c>
      <c r="BR51">
        <f>IF(BQ51&lt;&gt;0, BQ51, BO51)</f>
        <v>0</v>
      </c>
      <c r="BS51">
        <f>1-BR51/BG51</f>
        <v>0</v>
      </c>
      <c r="BT51">
        <f>(BG51-BF51)/(BG51-BR51)</f>
        <v>0</v>
      </c>
      <c r="BU51">
        <f>(BA51-BG51)/(BA51-BR51)</f>
        <v>0</v>
      </c>
      <c r="BV51">
        <f>(BG51-BF51)/(BG51-AZ51)</f>
        <v>0</v>
      </c>
      <c r="BW51">
        <f>(BA51-BG51)/(BA51-AZ51)</f>
        <v>0</v>
      </c>
      <c r="BX51">
        <f>(BT51*BR51/BF51)</f>
        <v>0</v>
      </c>
      <c r="BY51">
        <f>(1-BX51)</f>
        <v>0</v>
      </c>
      <c r="BZ51">
        <v>1254</v>
      </c>
      <c r="CA51">
        <v>290.0000000000001</v>
      </c>
      <c r="CB51">
        <v>1794.22</v>
      </c>
      <c r="CC51">
        <v>145</v>
      </c>
      <c r="CD51">
        <v>10489.1</v>
      </c>
      <c r="CE51">
        <v>1791.54</v>
      </c>
      <c r="CF51">
        <v>2.68</v>
      </c>
      <c r="CG51">
        <v>300.0000000000001</v>
      </c>
      <c r="CH51">
        <v>24</v>
      </c>
      <c r="CI51">
        <v>1830.069211033827</v>
      </c>
      <c r="CJ51">
        <v>2.659560471730547</v>
      </c>
      <c r="CK51">
        <v>-40.40927745103821</v>
      </c>
      <c r="CL51">
        <v>2.423317042066543</v>
      </c>
      <c r="CM51">
        <v>0.9085152786405289</v>
      </c>
      <c r="CN51">
        <v>-0.008400608898776423</v>
      </c>
      <c r="CO51">
        <v>289.9999999999999</v>
      </c>
      <c r="CP51">
        <v>1781.89</v>
      </c>
      <c r="CQ51">
        <v>685</v>
      </c>
      <c r="CR51">
        <v>10454.8</v>
      </c>
      <c r="CS51">
        <v>1791.42</v>
      </c>
      <c r="CT51">
        <v>-9.529999999999999</v>
      </c>
      <c r="DH51">
        <f>$B$11*EG51+$C$11*EH51+$F$11*ES51*(1-EV51)</f>
        <v>0</v>
      </c>
      <c r="DI51">
        <f>DH51*DJ51</f>
        <v>0</v>
      </c>
      <c r="DJ51">
        <f>($B$11*$D$9+$C$11*$D$9+$F$11*((FF51+EX51)/MAX(FF51+EX51+FG51, 0.1)*$I$9+FG51/MAX(FF51+EX51+FG51, 0.1)*$J$9))/($B$11+$C$11+$F$11)</f>
        <v>0</v>
      </c>
      <c r="DK51">
        <f>($B$11*$K$9+$C$11*$K$9+$F$11*((FF51+EX51)/MAX(FF51+EX51+FG51, 0.1)*$P$9+FG51/MAX(FF51+EX51+FG51, 0.1)*$Q$9))/($B$11+$C$11+$F$11)</f>
        <v>0</v>
      </c>
      <c r="DL51">
        <v>6</v>
      </c>
      <c r="DM51">
        <v>0.5</v>
      </c>
      <c r="DN51" t="s">
        <v>430</v>
      </c>
      <c r="DO51">
        <v>2</v>
      </c>
      <c r="DP51" t="b">
        <v>1</v>
      </c>
      <c r="DQ51">
        <v>1697742750.35</v>
      </c>
      <c r="DR51">
        <v>745.1364000000001</v>
      </c>
      <c r="DS51">
        <v>808.3539</v>
      </c>
      <c r="DT51">
        <v>27.97744</v>
      </c>
      <c r="DU51">
        <v>27.22907</v>
      </c>
      <c r="DV51">
        <v>744.6745</v>
      </c>
      <c r="DW51">
        <v>27.97744</v>
      </c>
      <c r="DX51">
        <v>500.0313</v>
      </c>
      <c r="DY51">
        <v>98.47037999999999</v>
      </c>
      <c r="DZ51">
        <v>0.0999968</v>
      </c>
      <c r="EA51">
        <v>30.57843</v>
      </c>
      <c r="EB51">
        <v>30.00605</v>
      </c>
      <c r="EC51">
        <v>999.9</v>
      </c>
      <c r="ED51">
        <v>0</v>
      </c>
      <c r="EE51">
        <v>0</v>
      </c>
      <c r="EF51">
        <v>9988.369000000001</v>
      </c>
      <c r="EG51">
        <v>0</v>
      </c>
      <c r="EH51">
        <v>268.6539999999999</v>
      </c>
      <c r="EI51">
        <v>-63.21747000000001</v>
      </c>
      <c r="EJ51">
        <v>766.5836999999999</v>
      </c>
      <c r="EK51">
        <v>830.9808</v>
      </c>
      <c r="EL51">
        <v>0.7483738</v>
      </c>
      <c r="EM51">
        <v>808.3539</v>
      </c>
      <c r="EN51">
        <v>27.22907</v>
      </c>
      <c r="EO51">
        <v>2.754948</v>
      </c>
      <c r="EP51">
        <v>2.681256</v>
      </c>
      <c r="EQ51">
        <v>22.61659</v>
      </c>
      <c r="ER51">
        <v>22.1707</v>
      </c>
      <c r="ES51">
        <v>300.0248999999999</v>
      </c>
      <c r="ET51">
        <v>0.900023</v>
      </c>
      <c r="EU51">
        <v>0.09997677000000001</v>
      </c>
      <c r="EV51">
        <v>0</v>
      </c>
      <c r="EW51">
        <v>703.3586000000001</v>
      </c>
      <c r="EX51">
        <v>4.999160000000001</v>
      </c>
      <c r="EY51">
        <v>2809.896</v>
      </c>
      <c r="EZ51">
        <v>2557.53</v>
      </c>
      <c r="FA51">
        <v>36.51860000000001</v>
      </c>
      <c r="FB51">
        <v>39.812</v>
      </c>
      <c r="FC51">
        <v>38</v>
      </c>
      <c r="FD51">
        <v>39.6374</v>
      </c>
      <c r="FE51">
        <v>38.937</v>
      </c>
      <c r="FF51">
        <v>265.5290000000001</v>
      </c>
      <c r="FG51">
        <v>29.494</v>
      </c>
      <c r="FH51">
        <v>0</v>
      </c>
      <c r="FI51">
        <v>1978.299999952316</v>
      </c>
      <c r="FJ51">
        <v>0</v>
      </c>
      <c r="FK51">
        <v>706.6862307692307</v>
      </c>
      <c r="FL51">
        <v>-39.70673502675669</v>
      </c>
      <c r="FM51">
        <v>-107.4878632753243</v>
      </c>
      <c r="FN51">
        <v>2818.988461538461</v>
      </c>
      <c r="FO51">
        <v>15</v>
      </c>
      <c r="FP51">
        <v>1697740793</v>
      </c>
      <c r="FQ51" t="s">
        <v>431</v>
      </c>
      <c r="FR51">
        <v>1697740793</v>
      </c>
      <c r="FS51">
        <v>0</v>
      </c>
      <c r="FT51">
        <v>7</v>
      </c>
      <c r="FU51">
        <v>-0.032</v>
      </c>
      <c r="FV51">
        <v>0</v>
      </c>
      <c r="FW51">
        <v>0.159</v>
      </c>
      <c r="FX51">
        <v>0</v>
      </c>
      <c r="FY51">
        <v>415</v>
      </c>
      <c r="FZ51">
        <v>0</v>
      </c>
      <c r="GA51">
        <v>0.37</v>
      </c>
      <c r="GB51">
        <v>0</v>
      </c>
      <c r="GC51">
        <v>-63.41032500000001</v>
      </c>
      <c r="GD51">
        <v>0.376511819887541</v>
      </c>
      <c r="GE51">
        <v>0.193460075661621</v>
      </c>
      <c r="GF51">
        <v>1</v>
      </c>
      <c r="GG51">
        <v>709.4483235294118</v>
      </c>
      <c r="GH51">
        <v>-46.2033460175134</v>
      </c>
      <c r="GI51">
        <v>4.570819515402844</v>
      </c>
      <c r="GJ51">
        <v>0</v>
      </c>
      <c r="GK51">
        <v>1</v>
      </c>
      <c r="GL51">
        <v>2</v>
      </c>
      <c r="GM51" t="s">
        <v>442</v>
      </c>
      <c r="GN51">
        <v>3.12771</v>
      </c>
      <c r="GO51">
        <v>2.76325</v>
      </c>
      <c r="GP51">
        <v>0.147007</v>
      </c>
      <c r="GQ51">
        <v>0.154644</v>
      </c>
      <c r="GR51">
        <v>0.129665</v>
      </c>
      <c r="GS51">
        <v>0.125733</v>
      </c>
      <c r="GT51">
        <v>25906.1</v>
      </c>
      <c r="GU51">
        <v>27316.3</v>
      </c>
      <c r="GV51">
        <v>30077.6</v>
      </c>
      <c r="GW51">
        <v>33184.6</v>
      </c>
      <c r="GX51">
        <v>37374.9</v>
      </c>
      <c r="GY51">
        <v>44469.2</v>
      </c>
      <c r="GZ51">
        <v>37075.1</v>
      </c>
      <c r="HA51">
        <v>44413.3</v>
      </c>
      <c r="HB51">
        <v>1.95403</v>
      </c>
      <c r="HC51">
        <v>1.98775</v>
      </c>
      <c r="HD51">
        <v>0.0512563</v>
      </c>
      <c r="HE51">
        <v>0</v>
      </c>
      <c r="HF51">
        <v>29.1669</v>
      </c>
      <c r="HG51">
        <v>999.9</v>
      </c>
      <c r="HH51">
        <v>62.2</v>
      </c>
      <c r="HI51">
        <v>33.7</v>
      </c>
      <c r="HJ51">
        <v>33.1896</v>
      </c>
      <c r="HK51">
        <v>61.8918</v>
      </c>
      <c r="HL51">
        <v>30.7772</v>
      </c>
      <c r="HM51">
        <v>1</v>
      </c>
      <c r="HN51">
        <v>0.259238</v>
      </c>
      <c r="HO51">
        <v>-0.140496</v>
      </c>
      <c r="HP51">
        <v>20.3176</v>
      </c>
      <c r="HQ51">
        <v>5.20187</v>
      </c>
      <c r="HR51">
        <v>11.8542</v>
      </c>
      <c r="HS51">
        <v>4.98265</v>
      </c>
      <c r="HT51">
        <v>3.26245</v>
      </c>
      <c r="HU51">
        <v>766</v>
      </c>
      <c r="HV51">
        <v>4053.1</v>
      </c>
      <c r="HW51">
        <v>6825.2</v>
      </c>
      <c r="HX51">
        <v>39.9</v>
      </c>
      <c r="HY51">
        <v>1.88339</v>
      </c>
      <c r="HZ51">
        <v>1.87942</v>
      </c>
      <c r="IA51">
        <v>1.88148</v>
      </c>
      <c r="IB51">
        <v>1.87999</v>
      </c>
      <c r="IC51">
        <v>1.8782</v>
      </c>
      <c r="ID51">
        <v>1.87777</v>
      </c>
      <c r="IE51">
        <v>1.87961</v>
      </c>
      <c r="IF51">
        <v>1.87628</v>
      </c>
      <c r="IG51">
        <v>0</v>
      </c>
      <c r="IH51">
        <v>0</v>
      </c>
      <c r="II51">
        <v>0</v>
      </c>
      <c r="IJ51">
        <v>0</v>
      </c>
      <c r="IK51" t="s">
        <v>433</v>
      </c>
      <c r="IL51" t="s">
        <v>434</v>
      </c>
      <c r="IM51" t="s">
        <v>435</v>
      </c>
      <c r="IN51" t="s">
        <v>435</v>
      </c>
      <c r="IO51" t="s">
        <v>435</v>
      </c>
      <c r="IP51" t="s">
        <v>435</v>
      </c>
      <c r="IQ51">
        <v>0</v>
      </c>
      <c r="IR51">
        <v>100</v>
      </c>
      <c r="IS51">
        <v>100</v>
      </c>
      <c r="IT51">
        <v>0.471</v>
      </c>
      <c r="IU51">
        <v>0</v>
      </c>
      <c r="IV51">
        <v>-0.1957176418348122</v>
      </c>
      <c r="IW51">
        <v>0.001085284750954129</v>
      </c>
      <c r="IX51">
        <v>-2.12959365371586E-07</v>
      </c>
      <c r="IY51">
        <v>-7.809812456259381E-11</v>
      </c>
      <c r="IZ51">
        <v>0</v>
      </c>
      <c r="JA51">
        <v>0</v>
      </c>
      <c r="JB51">
        <v>0</v>
      </c>
      <c r="JC51">
        <v>0</v>
      </c>
      <c r="JD51">
        <v>18</v>
      </c>
      <c r="JE51">
        <v>2008</v>
      </c>
      <c r="JF51">
        <v>-1</v>
      </c>
      <c r="JG51">
        <v>-1</v>
      </c>
      <c r="JH51">
        <v>32.7</v>
      </c>
      <c r="JI51">
        <v>28295712.6</v>
      </c>
      <c r="JJ51">
        <v>1.87378</v>
      </c>
      <c r="JK51">
        <v>2.59888</v>
      </c>
      <c r="JL51">
        <v>1.54541</v>
      </c>
      <c r="JM51">
        <v>2.33398</v>
      </c>
      <c r="JN51">
        <v>1.5918</v>
      </c>
      <c r="JO51">
        <v>2.31567</v>
      </c>
      <c r="JP51">
        <v>38.8457</v>
      </c>
      <c r="JQ51">
        <v>15.3053</v>
      </c>
      <c r="JR51">
        <v>18</v>
      </c>
      <c r="JS51">
        <v>508.492</v>
      </c>
      <c r="JT51">
        <v>500.448</v>
      </c>
      <c r="JU51">
        <v>30.1403</v>
      </c>
      <c r="JV51">
        <v>30.7805</v>
      </c>
      <c r="JW51">
        <v>29.9996</v>
      </c>
      <c r="JX51">
        <v>30.8406</v>
      </c>
      <c r="JY51">
        <v>30.7801</v>
      </c>
      <c r="JZ51">
        <v>37.5723</v>
      </c>
      <c r="KA51">
        <v>27.292</v>
      </c>
      <c r="KB51">
        <v>61.4092</v>
      </c>
      <c r="KC51">
        <v>30.1471</v>
      </c>
      <c r="KD51">
        <v>852.369</v>
      </c>
      <c r="KE51">
        <v>27.335</v>
      </c>
      <c r="KF51">
        <v>101.297</v>
      </c>
      <c r="KG51">
        <v>100.808</v>
      </c>
    </row>
    <row r="52" spans="1:293">
      <c r="A52">
        <v>36</v>
      </c>
      <c r="B52">
        <v>1697742758.1</v>
      </c>
      <c r="C52">
        <v>175</v>
      </c>
      <c r="D52" t="s">
        <v>505</v>
      </c>
      <c r="E52" t="s">
        <v>506</v>
      </c>
      <c r="F52">
        <v>5</v>
      </c>
      <c r="G52" t="s">
        <v>427</v>
      </c>
      <c r="H52" t="s">
        <v>428</v>
      </c>
      <c r="I52">
        <v>1697742755.6</v>
      </c>
      <c r="J52">
        <f>(K52)/1000</f>
        <v>0</v>
      </c>
      <c r="K52">
        <f>IF(DP52, AN52, AH52)</f>
        <v>0</v>
      </c>
      <c r="L52">
        <f>IF(DP52, AI52, AG52)</f>
        <v>0</v>
      </c>
      <c r="M52">
        <f>DR52 - IF(AU52&gt;1, L52*DL52*100.0/(AW52*EF52), 0)</f>
        <v>0</v>
      </c>
      <c r="N52">
        <f>((T52-J52/2)*M52-L52)/(T52+J52/2)</f>
        <v>0</v>
      </c>
      <c r="O52">
        <f>N52*(DY52+DZ52)/1000.0</f>
        <v>0</v>
      </c>
      <c r="P52">
        <f>(DR52 - IF(AU52&gt;1, L52*DL52*100.0/(AW52*EF52), 0))*(DY52+DZ52)/1000.0</f>
        <v>0</v>
      </c>
      <c r="Q52">
        <f>2.0/((1/S52-1/R52)+SIGN(S52)*SQRT((1/S52-1/R52)*(1/S52-1/R52) + 4*DM52/((DM52+1)*(DM52+1))*(2*1/S52*1/R52-1/R52*1/R52)))</f>
        <v>0</v>
      </c>
      <c r="R52">
        <f>IF(LEFT(DN52,1)&lt;&gt;"0",IF(LEFT(DN52,1)="1",3.0,DO52),$D$5+$E$5*(EF52*DY52/($K$5*1000))+$F$5*(EF52*DY52/($K$5*1000))*MAX(MIN(DL52,$J$5),$I$5)*MAX(MIN(DL52,$J$5),$I$5)+$G$5*MAX(MIN(DL52,$J$5),$I$5)*(EF52*DY52/($K$5*1000))+$H$5*(EF52*DY52/($K$5*1000))*(EF52*DY52/($K$5*1000)))</f>
        <v>0</v>
      </c>
      <c r="S52">
        <f>J52*(1000-(1000*0.61365*exp(17.502*W52/(240.97+W52))/(DY52+DZ52)+DT52)/2)/(1000*0.61365*exp(17.502*W52/(240.97+W52))/(DY52+DZ52)-DT52)</f>
        <v>0</v>
      </c>
      <c r="T52">
        <f>1/((DM52+1)/(Q52/1.6)+1/(R52/1.37)) + DM52/((DM52+1)/(Q52/1.6) + DM52/(R52/1.37))</f>
        <v>0</v>
      </c>
      <c r="U52">
        <f>(DH52*DK52)</f>
        <v>0</v>
      </c>
      <c r="V52">
        <f>(EA52+(U52+2*0.95*5.67E-8*(((EA52+$B$7)+273)^4-(EA52+273)^4)-44100*J52)/(1.84*29.3*R52+8*0.95*5.67E-8*(EA52+273)^3))</f>
        <v>0</v>
      </c>
      <c r="W52">
        <f>($C$7*EB52+$D$7*EC52+$E$7*V52)</f>
        <v>0</v>
      </c>
      <c r="X52">
        <f>0.61365*exp(17.502*W52/(240.97+W52))</f>
        <v>0</v>
      </c>
      <c r="Y52">
        <f>(Z52/AA52*100)</f>
        <v>0</v>
      </c>
      <c r="Z52">
        <f>DT52*(DY52+DZ52)/1000</f>
        <v>0</v>
      </c>
      <c r="AA52">
        <f>0.61365*exp(17.502*EA52/(240.97+EA52))</f>
        <v>0</v>
      </c>
      <c r="AB52">
        <f>(X52-DT52*(DY52+DZ52)/1000)</f>
        <v>0</v>
      </c>
      <c r="AC52">
        <f>(-J52*44100)</f>
        <v>0</v>
      </c>
      <c r="AD52">
        <f>2*29.3*R52*0.92*(EA52-W52)</f>
        <v>0</v>
      </c>
      <c r="AE52">
        <f>2*0.95*5.67E-8*(((EA52+$B$7)+273)^4-(W52+273)^4)</f>
        <v>0</v>
      </c>
      <c r="AF52">
        <f>U52+AE52+AC52+AD52</f>
        <v>0</v>
      </c>
      <c r="AG52">
        <f>DX52*AU52*(DS52-DR52*(1000-AU52*DU52)/(1000-AU52*DT52))/(100*DL52)</f>
        <v>0</v>
      </c>
      <c r="AH52">
        <f>1000*DX52*AU52*(DT52-DU52)/(100*DL52*(1000-AU52*DT52))</f>
        <v>0</v>
      </c>
      <c r="AI52">
        <f>(AJ52 - AK52 - DY52*1E3/(8.314*(EA52+273.15)) * AM52/DX52 * AL52) * DX52/(100*DL52) * (1000 - DU52)/1000</f>
        <v>0</v>
      </c>
      <c r="AJ52">
        <v>855.4444346579977</v>
      </c>
      <c r="AK52">
        <v>804.6064969696963</v>
      </c>
      <c r="AL52">
        <v>5.24777268159512</v>
      </c>
      <c r="AM52">
        <v>66.57056802044264</v>
      </c>
      <c r="AN52">
        <f>(AP52 - AO52 + DY52*1E3/(8.314*(EA52+273.15)) * AR52/DX52 * AQ52) * DX52/(100*DL52) * 1000/(1000 - AP52)</f>
        <v>0</v>
      </c>
      <c r="AO52">
        <v>27.33543230266999</v>
      </c>
      <c r="AP52">
        <v>28.01262606060606</v>
      </c>
      <c r="AQ52">
        <v>0.007419288142169553</v>
      </c>
      <c r="AR52">
        <v>77.99991193535263</v>
      </c>
      <c r="AS52">
        <v>0</v>
      </c>
      <c r="AT52">
        <v>0</v>
      </c>
      <c r="AU52">
        <f>IF(AS52*$H$13&gt;=AW52,1.0,(AW52/(AW52-AS52*$H$13)))</f>
        <v>0</v>
      </c>
      <c r="AV52">
        <f>(AU52-1)*100</f>
        <v>0</v>
      </c>
      <c r="AW52">
        <f>MAX(0,($B$13+$C$13*EF52)/(1+$D$13*EF52)*DY52/(EA52+273)*$E$13)</f>
        <v>0</v>
      </c>
      <c r="AX52" t="s">
        <v>429</v>
      </c>
      <c r="AY52" t="s">
        <v>429</v>
      </c>
      <c r="AZ52">
        <v>0</v>
      </c>
      <c r="BA52">
        <v>0</v>
      </c>
      <c r="BB52">
        <f>1-AZ52/BA52</f>
        <v>0</v>
      </c>
      <c r="BC52">
        <v>0</v>
      </c>
      <c r="BD52" t="s">
        <v>429</v>
      </c>
      <c r="BE52" t="s">
        <v>429</v>
      </c>
      <c r="BF52">
        <v>0</v>
      </c>
      <c r="BG52">
        <v>0</v>
      </c>
      <c r="BH52">
        <f>1-BF52/BG52</f>
        <v>0</v>
      </c>
      <c r="BI52">
        <v>0.5</v>
      </c>
      <c r="BJ52">
        <f>DI52</f>
        <v>0</v>
      </c>
      <c r="BK52">
        <f>L52</f>
        <v>0</v>
      </c>
      <c r="BL52">
        <f>BH52*BI52*BJ52</f>
        <v>0</v>
      </c>
      <c r="BM52">
        <f>(BK52-BC52)/BJ52</f>
        <v>0</v>
      </c>
      <c r="BN52">
        <f>(BA52-BG52)/BG52</f>
        <v>0</v>
      </c>
      <c r="BO52">
        <f>AZ52/(BB52+AZ52/BG52)</f>
        <v>0</v>
      </c>
      <c r="BP52" t="s">
        <v>429</v>
      </c>
      <c r="BQ52">
        <v>0</v>
      </c>
      <c r="BR52">
        <f>IF(BQ52&lt;&gt;0, BQ52, BO52)</f>
        <v>0</v>
      </c>
      <c r="BS52">
        <f>1-BR52/BG52</f>
        <v>0</v>
      </c>
      <c r="BT52">
        <f>(BG52-BF52)/(BG52-BR52)</f>
        <v>0</v>
      </c>
      <c r="BU52">
        <f>(BA52-BG52)/(BA52-BR52)</f>
        <v>0</v>
      </c>
      <c r="BV52">
        <f>(BG52-BF52)/(BG52-AZ52)</f>
        <v>0</v>
      </c>
      <c r="BW52">
        <f>(BA52-BG52)/(BA52-AZ52)</f>
        <v>0</v>
      </c>
      <c r="BX52">
        <f>(BT52*BR52/BF52)</f>
        <v>0</v>
      </c>
      <c r="BY52">
        <f>(1-BX52)</f>
        <v>0</v>
      </c>
      <c r="BZ52">
        <v>1254</v>
      </c>
      <c r="CA52">
        <v>290.0000000000001</v>
      </c>
      <c r="CB52">
        <v>1794.22</v>
      </c>
      <c r="CC52">
        <v>145</v>
      </c>
      <c r="CD52">
        <v>10489.1</v>
      </c>
      <c r="CE52">
        <v>1791.54</v>
      </c>
      <c r="CF52">
        <v>2.68</v>
      </c>
      <c r="CG52">
        <v>300.0000000000001</v>
      </c>
      <c r="CH52">
        <v>24</v>
      </c>
      <c r="CI52">
        <v>1830.069211033827</v>
      </c>
      <c r="CJ52">
        <v>2.659560471730547</v>
      </c>
      <c r="CK52">
        <v>-40.40927745103821</v>
      </c>
      <c r="CL52">
        <v>2.423317042066543</v>
      </c>
      <c r="CM52">
        <v>0.9085152786405289</v>
      </c>
      <c r="CN52">
        <v>-0.008400608898776423</v>
      </c>
      <c r="CO52">
        <v>289.9999999999999</v>
      </c>
      <c r="CP52">
        <v>1781.89</v>
      </c>
      <c r="CQ52">
        <v>685</v>
      </c>
      <c r="CR52">
        <v>10454.8</v>
      </c>
      <c r="CS52">
        <v>1791.42</v>
      </c>
      <c r="CT52">
        <v>-9.529999999999999</v>
      </c>
      <c r="DH52">
        <f>$B$11*EG52+$C$11*EH52+$F$11*ES52*(1-EV52)</f>
        <v>0</v>
      </c>
      <c r="DI52">
        <f>DH52*DJ52</f>
        <v>0</v>
      </c>
      <c r="DJ52">
        <f>($B$11*$D$9+$C$11*$D$9+$F$11*((FF52+EX52)/MAX(FF52+EX52+FG52, 0.1)*$I$9+FG52/MAX(FF52+EX52+FG52, 0.1)*$J$9))/($B$11+$C$11+$F$11)</f>
        <v>0</v>
      </c>
      <c r="DK52">
        <f>($B$11*$K$9+$C$11*$K$9+$F$11*((FF52+EX52)/MAX(FF52+EX52+FG52, 0.1)*$P$9+FG52/MAX(FF52+EX52+FG52, 0.1)*$Q$9))/($B$11+$C$11+$F$11)</f>
        <v>0</v>
      </c>
      <c r="DL52">
        <v>6</v>
      </c>
      <c r="DM52">
        <v>0.5</v>
      </c>
      <c r="DN52" t="s">
        <v>430</v>
      </c>
      <c r="DO52">
        <v>2</v>
      </c>
      <c r="DP52" t="b">
        <v>1</v>
      </c>
      <c r="DQ52">
        <v>1697742755.6</v>
      </c>
      <c r="DR52">
        <v>771.8757777777778</v>
      </c>
      <c r="DS52">
        <v>834.8137777777778</v>
      </c>
      <c r="DT52">
        <v>27.99741111111111</v>
      </c>
      <c r="DU52">
        <v>27.33883333333333</v>
      </c>
      <c r="DV52">
        <v>771.397111111111</v>
      </c>
      <c r="DW52">
        <v>27.99741111111111</v>
      </c>
      <c r="DX52">
        <v>499.9927777777778</v>
      </c>
      <c r="DY52">
        <v>98.46972222222222</v>
      </c>
      <c r="DZ52">
        <v>0.1000082555555556</v>
      </c>
      <c r="EA52">
        <v>30.58355555555556</v>
      </c>
      <c r="EB52">
        <v>30.00837777777778</v>
      </c>
      <c r="EC52">
        <v>999.9000000000001</v>
      </c>
      <c r="ED52">
        <v>0</v>
      </c>
      <c r="EE52">
        <v>0</v>
      </c>
      <c r="EF52">
        <v>9989.172222222222</v>
      </c>
      <c r="EG52">
        <v>0</v>
      </c>
      <c r="EH52">
        <v>268.3564444444444</v>
      </c>
      <c r="EI52">
        <v>-62.93797777777777</v>
      </c>
      <c r="EJ52">
        <v>794.1088888888888</v>
      </c>
      <c r="EK52">
        <v>858.2784444444445</v>
      </c>
      <c r="EL52">
        <v>0.6585561111111111</v>
      </c>
      <c r="EM52">
        <v>834.8137777777778</v>
      </c>
      <c r="EN52">
        <v>27.33883333333333</v>
      </c>
      <c r="EO52">
        <v>2.756895555555556</v>
      </c>
      <c r="EP52">
        <v>2.692048888888889</v>
      </c>
      <c r="EQ52">
        <v>22.62823333333333</v>
      </c>
      <c r="ER52">
        <v>22.23666666666667</v>
      </c>
      <c r="ES52">
        <v>300.0144444444445</v>
      </c>
      <c r="ET52">
        <v>0.8999977777777778</v>
      </c>
      <c r="EU52">
        <v>0.1000020444444444</v>
      </c>
      <c r="EV52">
        <v>0</v>
      </c>
      <c r="EW52">
        <v>700.6082222222223</v>
      </c>
      <c r="EX52">
        <v>4.99916</v>
      </c>
      <c r="EY52">
        <v>2803.198888888889</v>
      </c>
      <c r="EZ52">
        <v>2557.422222222222</v>
      </c>
      <c r="FA52">
        <v>36.52066666666666</v>
      </c>
      <c r="FB52">
        <v>39.812</v>
      </c>
      <c r="FC52">
        <v>38</v>
      </c>
      <c r="FD52">
        <v>39.625</v>
      </c>
      <c r="FE52">
        <v>38.937</v>
      </c>
      <c r="FF52">
        <v>265.5122222222222</v>
      </c>
      <c r="FG52">
        <v>29.50111111111111</v>
      </c>
      <c r="FH52">
        <v>0</v>
      </c>
      <c r="FI52">
        <v>1983.700000047684</v>
      </c>
      <c r="FJ52">
        <v>0</v>
      </c>
      <c r="FK52">
        <v>703.1194400000002</v>
      </c>
      <c r="FL52">
        <v>-32.94269225053346</v>
      </c>
      <c r="FM52">
        <v>-84.8953846492094</v>
      </c>
      <c r="FN52">
        <v>2809.4964</v>
      </c>
      <c r="FO52">
        <v>15</v>
      </c>
      <c r="FP52">
        <v>1697740793</v>
      </c>
      <c r="FQ52" t="s">
        <v>431</v>
      </c>
      <c r="FR52">
        <v>1697740793</v>
      </c>
      <c r="FS52">
        <v>0</v>
      </c>
      <c r="FT52">
        <v>7</v>
      </c>
      <c r="FU52">
        <v>-0.032</v>
      </c>
      <c r="FV52">
        <v>0</v>
      </c>
      <c r="FW52">
        <v>0.159</v>
      </c>
      <c r="FX52">
        <v>0</v>
      </c>
      <c r="FY52">
        <v>415</v>
      </c>
      <c r="FZ52">
        <v>0</v>
      </c>
      <c r="GA52">
        <v>0.37</v>
      </c>
      <c r="GB52">
        <v>0</v>
      </c>
      <c r="GC52">
        <v>-63.2979731707317</v>
      </c>
      <c r="GD52">
        <v>2.301223693379823</v>
      </c>
      <c r="GE52">
        <v>0.2380982949554205</v>
      </c>
      <c r="GF52">
        <v>0</v>
      </c>
      <c r="GG52">
        <v>705.6450294117648</v>
      </c>
      <c r="GH52">
        <v>-37.70501145474739</v>
      </c>
      <c r="GI52">
        <v>3.731164764404667</v>
      </c>
      <c r="GJ52">
        <v>0</v>
      </c>
      <c r="GK52">
        <v>0</v>
      </c>
      <c r="GL52">
        <v>2</v>
      </c>
      <c r="GM52" t="s">
        <v>432</v>
      </c>
      <c r="GN52">
        <v>3.12776</v>
      </c>
      <c r="GO52">
        <v>2.76336</v>
      </c>
      <c r="GP52">
        <v>0.150317</v>
      </c>
      <c r="GQ52">
        <v>0.157799</v>
      </c>
      <c r="GR52">
        <v>0.129775</v>
      </c>
      <c r="GS52">
        <v>0.12595</v>
      </c>
      <c r="GT52">
        <v>25805</v>
      </c>
      <c r="GU52">
        <v>27214.3</v>
      </c>
      <c r="GV52">
        <v>30077</v>
      </c>
      <c r="GW52">
        <v>33184.6</v>
      </c>
      <c r="GX52">
        <v>37369.8</v>
      </c>
      <c r="GY52">
        <v>44458.3</v>
      </c>
      <c r="GZ52">
        <v>37074.5</v>
      </c>
      <c r="HA52">
        <v>44413.2</v>
      </c>
      <c r="HB52">
        <v>1.95415</v>
      </c>
      <c r="HC52">
        <v>1.98767</v>
      </c>
      <c r="HD52">
        <v>0.0513457</v>
      </c>
      <c r="HE52">
        <v>0</v>
      </c>
      <c r="HF52">
        <v>29.181</v>
      </c>
      <c r="HG52">
        <v>999.9</v>
      </c>
      <c r="HH52">
        <v>62.2</v>
      </c>
      <c r="HI52">
        <v>33.7</v>
      </c>
      <c r="HJ52">
        <v>33.189</v>
      </c>
      <c r="HK52">
        <v>61.5118</v>
      </c>
      <c r="HL52">
        <v>30.7452</v>
      </c>
      <c r="HM52">
        <v>1</v>
      </c>
      <c r="HN52">
        <v>0.259024</v>
      </c>
      <c r="HO52">
        <v>-0.125509</v>
      </c>
      <c r="HP52">
        <v>20.3173</v>
      </c>
      <c r="HQ52">
        <v>5.20202</v>
      </c>
      <c r="HR52">
        <v>11.8542</v>
      </c>
      <c r="HS52">
        <v>4.98285</v>
      </c>
      <c r="HT52">
        <v>3.26248</v>
      </c>
      <c r="HU52">
        <v>766.2</v>
      </c>
      <c r="HV52">
        <v>4054.8</v>
      </c>
      <c r="HW52">
        <v>6830.2</v>
      </c>
      <c r="HX52">
        <v>39.9</v>
      </c>
      <c r="HY52">
        <v>1.88339</v>
      </c>
      <c r="HZ52">
        <v>1.87943</v>
      </c>
      <c r="IA52">
        <v>1.8815</v>
      </c>
      <c r="IB52">
        <v>1.88</v>
      </c>
      <c r="IC52">
        <v>1.8782</v>
      </c>
      <c r="ID52">
        <v>1.87779</v>
      </c>
      <c r="IE52">
        <v>1.87962</v>
      </c>
      <c r="IF52">
        <v>1.87629</v>
      </c>
      <c r="IG52">
        <v>0</v>
      </c>
      <c r="IH52">
        <v>0</v>
      </c>
      <c r="II52">
        <v>0</v>
      </c>
      <c r="IJ52">
        <v>0</v>
      </c>
      <c r="IK52" t="s">
        <v>433</v>
      </c>
      <c r="IL52" t="s">
        <v>434</v>
      </c>
      <c r="IM52" t="s">
        <v>435</v>
      </c>
      <c r="IN52" t="s">
        <v>435</v>
      </c>
      <c r="IO52" t="s">
        <v>435</v>
      </c>
      <c r="IP52" t="s">
        <v>435</v>
      </c>
      <c r="IQ52">
        <v>0</v>
      </c>
      <c r="IR52">
        <v>100</v>
      </c>
      <c r="IS52">
        <v>100</v>
      </c>
      <c r="IT52">
        <v>0.487</v>
      </c>
      <c r="IU52">
        <v>0</v>
      </c>
      <c r="IV52">
        <v>-0.1957176418348122</v>
      </c>
      <c r="IW52">
        <v>0.001085284750954129</v>
      </c>
      <c r="IX52">
        <v>-2.12959365371586E-07</v>
      </c>
      <c r="IY52">
        <v>-7.809812456259381E-11</v>
      </c>
      <c r="IZ52">
        <v>0</v>
      </c>
      <c r="JA52">
        <v>0</v>
      </c>
      <c r="JB52">
        <v>0</v>
      </c>
      <c r="JC52">
        <v>0</v>
      </c>
      <c r="JD52">
        <v>18</v>
      </c>
      <c r="JE52">
        <v>2008</v>
      </c>
      <c r="JF52">
        <v>-1</v>
      </c>
      <c r="JG52">
        <v>-1</v>
      </c>
      <c r="JH52">
        <v>32.8</v>
      </c>
      <c r="JI52">
        <v>28295712.6</v>
      </c>
      <c r="JJ52">
        <v>1.9165</v>
      </c>
      <c r="JK52">
        <v>2.6001</v>
      </c>
      <c r="JL52">
        <v>1.54541</v>
      </c>
      <c r="JM52">
        <v>2.33398</v>
      </c>
      <c r="JN52">
        <v>1.5918</v>
      </c>
      <c r="JO52">
        <v>2.31201</v>
      </c>
      <c r="JP52">
        <v>38.8457</v>
      </c>
      <c r="JQ52">
        <v>15.3053</v>
      </c>
      <c r="JR52">
        <v>18</v>
      </c>
      <c r="JS52">
        <v>508.539</v>
      </c>
      <c r="JT52">
        <v>500.379</v>
      </c>
      <c r="JU52">
        <v>30.1433</v>
      </c>
      <c r="JV52">
        <v>30.7749</v>
      </c>
      <c r="JW52">
        <v>29.9998</v>
      </c>
      <c r="JX52">
        <v>30.8366</v>
      </c>
      <c r="JY52">
        <v>30.7777</v>
      </c>
      <c r="JZ52">
        <v>38.5338</v>
      </c>
      <c r="KA52">
        <v>27.292</v>
      </c>
      <c r="KB52">
        <v>61.4092</v>
      </c>
      <c r="KC52">
        <v>30.1431</v>
      </c>
      <c r="KD52">
        <v>882.421</v>
      </c>
      <c r="KE52">
        <v>27.3345</v>
      </c>
      <c r="KF52">
        <v>101.296</v>
      </c>
      <c r="KG52">
        <v>100.808</v>
      </c>
    </row>
    <row r="53" spans="1:293">
      <c r="A53">
        <v>37</v>
      </c>
      <c r="B53">
        <v>1697742763.1</v>
      </c>
      <c r="C53">
        <v>180</v>
      </c>
      <c r="D53" t="s">
        <v>507</v>
      </c>
      <c r="E53" t="s">
        <v>508</v>
      </c>
      <c r="F53">
        <v>5</v>
      </c>
      <c r="G53" t="s">
        <v>427</v>
      </c>
      <c r="H53" t="s">
        <v>428</v>
      </c>
      <c r="I53">
        <v>1697742760.3</v>
      </c>
      <c r="J53">
        <f>(K53)/1000</f>
        <v>0</v>
      </c>
      <c r="K53">
        <f>IF(DP53, AN53, AH53)</f>
        <v>0</v>
      </c>
      <c r="L53">
        <f>IF(DP53, AI53, AG53)</f>
        <v>0</v>
      </c>
      <c r="M53">
        <f>DR53 - IF(AU53&gt;1, L53*DL53*100.0/(AW53*EF53), 0)</f>
        <v>0</v>
      </c>
      <c r="N53">
        <f>((T53-J53/2)*M53-L53)/(T53+J53/2)</f>
        <v>0</v>
      </c>
      <c r="O53">
        <f>N53*(DY53+DZ53)/1000.0</f>
        <v>0</v>
      </c>
      <c r="P53">
        <f>(DR53 - IF(AU53&gt;1, L53*DL53*100.0/(AW53*EF53), 0))*(DY53+DZ53)/1000.0</f>
        <v>0</v>
      </c>
      <c r="Q53">
        <f>2.0/((1/S53-1/R53)+SIGN(S53)*SQRT((1/S53-1/R53)*(1/S53-1/R53) + 4*DM53/((DM53+1)*(DM53+1))*(2*1/S53*1/R53-1/R53*1/R53)))</f>
        <v>0</v>
      </c>
      <c r="R53">
        <f>IF(LEFT(DN53,1)&lt;&gt;"0",IF(LEFT(DN53,1)="1",3.0,DO53),$D$5+$E$5*(EF53*DY53/($K$5*1000))+$F$5*(EF53*DY53/($K$5*1000))*MAX(MIN(DL53,$J$5),$I$5)*MAX(MIN(DL53,$J$5),$I$5)+$G$5*MAX(MIN(DL53,$J$5),$I$5)*(EF53*DY53/($K$5*1000))+$H$5*(EF53*DY53/($K$5*1000))*(EF53*DY53/($K$5*1000)))</f>
        <v>0</v>
      </c>
      <c r="S53">
        <f>J53*(1000-(1000*0.61365*exp(17.502*W53/(240.97+W53))/(DY53+DZ53)+DT53)/2)/(1000*0.61365*exp(17.502*W53/(240.97+W53))/(DY53+DZ53)-DT53)</f>
        <v>0</v>
      </c>
      <c r="T53">
        <f>1/((DM53+1)/(Q53/1.6)+1/(R53/1.37)) + DM53/((DM53+1)/(Q53/1.6) + DM53/(R53/1.37))</f>
        <v>0</v>
      </c>
      <c r="U53">
        <f>(DH53*DK53)</f>
        <v>0</v>
      </c>
      <c r="V53">
        <f>(EA53+(U53+2*0.95*5.67E-8*(((EA53+$B$7)+273)^4-(EA53+273)^4)-44100*J53)/(1.84*29.3*R53+8*0.95*5.67E-8*(EA53+273)^3))</f>
        <v>0</v>
      </c>
      <c r="W53">
        <f>($C$7*EB53+$D$7*EC53+$E$7*V53)</f>
        <v>0</v>
      </c>
      <c r="X53">
        <f>0.61365*exp(17.502*W53/(240.97+W53))</f>
        <v>0</v>
      </c>
      <c r="Y53">
        <f>(Z53/AA53*100)</f>
        <v>0</v>
      </c>
      <c r="Z53">
        <f>DT53*(DY53+DZ53)/1000</f>
        <v>0</v>
      </c>
      <c r="AA53">
        <f>0.61365*exp(17.502*EA53/(240.97+EA53))</f>
        <v>0</v>
      </c>
      <c r="AB53">
        <f>(X53-DT53*(DY53+DZ53)/1000)</f>
        <v>0</v>
      </c>
      <c r="AC53">
        <f>(-J53*44100)</f>
        <v>0</v>
      </c>
      <c r="AD53">
        <f>2*29.3*R53*0.92*(EA53-W53)</f>
        <v>0</v>
      </c>
      <c r="AE53">
        <f>2*0.95*5.67E-8*(((EA53+$B$7)+273)^4-(W53+273)^4)</f>
        <v>0</v>
      </c>
      <c r="AF53">
        <f>U53+AE53+AC53+AD53</f>
        <v>0</v>
      </c>
      <c r="AG53">
        <f>DX53*AU53*(DS53-DR53*(1000-AU53*DU53)/(1000-AU53*DT53))/(100*DL53)</f>
        <v>0</v>
      </c>
      <c r="AH53">
        <f>1000*DX53*AU53*(DT53-DU53)/(100*DL53*(1000-AU53*DT53))</f>
        <v>0</v>
      </c>
      <c r="AI53">
        <f>(AJ53 - AK53 - DY53*1E3/(8.314*(EA53+273.15)) * AM53/DX53 * AL53) * DX53/(100*DL53) * (1000 - DU53)/1000</f>
        <v>0</v>
      </c>
      <c r="AJ53">
        <v>881.4001020723297</v>
      </c>
      <c r="AK53">
        <v>830.8414363636363</v>
      </c>
      <c r="AL53">
        <v>5.243665877764074</v>
      </c>
      <c r="AM53">
        <v>66.57056802044264</v>
      </c>
      <c r="AN53">
        <f>(AP53 - AO53 + DY53*1E3/(8.314*(EA53+273.15)) * AR53/DX53 * AQ53) * DX53/(100*DL53) * 1000/(1000 - AP53)</f>
        <v>0</v>
      </c>
      <c r="AO53">
        <v>27.3613516140339</v>
      </c>
      <c r="AP53">
        <v>28.03049151515151</v>
      </c>
      <c r="AQ53">
        <v>0.002870503213009791</v>
      </c>
      <c r="AR53">
        <v>77.99991193535263</v>
      </c>
      <c r="AS53">
        <v>0</v>
      </c>
      <c r="AT53">
        <v>0</v>
      </c>
      <c r="AU53">
        <f>IF(AS53*$H$13&gt;=AW53,1.0,(AW53/(AW53-AS53*$H$13)))</f>
        <v>0</v>
      </c>
      <c r="AV53">
        <f>(AU53-1)*100</f>
        <v>0</v>
      </c>
      <c r="AW53">
        <f>MAX(0,($B$13+$C$13*EF53)/(1+$D$13*EF53)*DY53/(EA53+273)*$E$13)</f>
        <v>0</v>
      </c>
      <c r="AX53" t="s">
        <v>429</v>
      </c>
      <c r="AY53" t="s">
        <v>429</v>
      </c>
      <c r="AZ53">
        <v>0</v>
      </c>
      <c r="BA53">
        <v>0</v>
      </c>
      <c r="BB53">
        <f>1-AZ53/BA53</f>
        <v>0</v>
      </c>
      <c r="BC53">
        <v>0</v>
      </c>
      <c r="BD53" t="s">
        <v>429</v>
      </c>
      <c r="BE53" t="s">
        <v>429</v>
      </c>
      <c r="BF53">
        <v>0</v>
      </c>
      <c r="BG53">
        <v>0</v>
      </c>
      <c r="BH53">
        <f>1-BF53/BG53</f>
        <v>0</v>
      </c>
      <c r="BI53">
        <v>0.5</v>
      </c>
      <c r="BJ53">
        <f>DI53</f>
        <v>0</v>
      </c>
      <c r="BK53">
        <f>L53</f>
        <v>0</v>
      </c>
      <c r="BL53">
        <f>BH53*BI53*BJ53</f>
        <v>0</v>
      </c>
      <c r="BM53">
        <f>(BK53-BC53)/BJ53</f>
        <v>0</v>
      </c>
      <c r="BN53">
        <f>(BA53-BG53)/BG53</f>
        <v>0</v>
      </c>
      <c r="BO53">
        <f>AZ53/(BB53+AZ53/BG53)</f>
        <v>0</v>
      </c>
      <c r="BP53" t="s">
        <v>429</v>
      </c>
      <c r="BQ53">
        <v>0</v>
      </c>
      <c r="BR53">
        <f>IF(BQ53&lt;&gt;0, BQ53, BO53)</f>
        <v>0</v>
      </c>
      <c r="BS53">
        <f>1-BR53/BG53</f>
        <v>0</v>
      </c>
      <c r="BT53">
        <f>(BG53-BF53)/(BG53-BR53)</f>
        <v>0</v>
      </c>
      <c r="BU53">
        <f>(BA53-BG53)/(BA53-BR53)</f>
        <v>0</v>
      </c>
      <c r="BV53">
        <f>(BG53-BF53)/(BG53-AZ53)</f>
        <v>0</v>
      </c>
      <c r="BW53">
        <f>(BA53-BG53)/(BA53-AZ53)</f>
        <v>0</v>
      </c>
      <c r="BX53">
        <f>(BT53*BR53/BF53)</f>
        <v>0</v>
      </c>
      <c r="BY53">
        <f>(1-BX53)</f>
        <v>0</v>
      </c>
      <c r="BZ53">
        <v>1254</v>
      </c>
      <c r="CA53">
        <v>290.0000000000001</v>
      </c>
      <c r="CB53">
        <v>1794.22</v>
      </c>
      <c r="CC53">
        <v>145</v>
      </c>
      <c r="CD53">
        <v>10489.1</v>
      </c>
      <c r="CE53">
        <v>1791.54</v>
      </c>
      <c r="CF53">
        <v>2.68</v>
      </c>
      <c r="CG53">
        <v>300.0000000000001</v>
      </c>
      <c r="CH53">
        <v>24</v>
      </c>
      <c r="CI53">
        <v>1830.069211033827</v>
      </c>
      <c r="CJ53">
        <v>2.659560471730547</v>
      </c>
      <c r="CK53">
        <v>-40.40927745103821</v>
      </c>
      <c r="CL53">
        <v>2.423317042066543</v>
      </c>
      <c r="CM53">
        <v>0.9085152786405289</v>
      </c>
      <c r="CN53">
        <v>-0.008400608898776423</v>
      </c>
      <c r="CO53">
        <v>289.9999999999999</v>
      </c>
      <c r="CP53">
        <v>1781.89</v>
      </c>
      <c r="CQ53">
        <v>685</v>
      </c>
      <c r="CR53">
        <v>10454.8</v>
      </c>
      <c r="CS53">
        <v>1791.42</v>
      </c>
      <c r="CT53">
        <v>-9.529999999999999</v>
      </c>
      <c r="DH53">
        <f>$B$11*EG53+$C$11*EH53+$F$11*ES53*(1-EV53)</f>
        <v>0</v>
      </c>
      <c r="DI53">
        <f>DH53*DJ53</f>
        <v>0</v>
      </c>
      <c r="DJ53">
        <f>($B$11*$D$9+$C$11*$D$9+$F$11*((FF53+EX53)/MAX(FF53+EX53+FG53, 0.1)*$I$9+FG53/MAX(FF53+EX53+FG53, 0.1)*$J$9))/($B$11+$C$11+$F$11)</f>
        <v>0</v>
      </c>
      <c r="DK53">
        <f>($B$11*$K$9+$C$11*$K$9+$F$11*((FF53+EX53)/MAX(FF53+EX53+FG53, 0.1)*$P$9+FG53/MAX(FF53+EX53+FG53, 0.1)*$Q$9))/($B$11+$C$11+$F$11)</f>
        <v>0</v>
      </c>
      <c r="DL53">
        <v>6</v>
      </c>
      <c r="DM53">
        <v>0.5</v>
      </c>
      <c r="DN53" t="s">
        <v>430</v>
      </c>
      <c r="DO53">
        <v>2</v>
      </c>
      <c r="DP53" t="b">
        <v>1</v>
      </c>
      <c r="DQ53">
        <v>1697742760.3</v>
      </c>
      <c r="DR53">
        <v>795.8349000000001</v>
      </c>
      <c r="DS53">
        <v>858.5067000000001</v>
      </c>
      <c r="DT53">
        <v>28.02414</v>
      </c>
      <c r="DU53">
        <v>27.36115</v>
      </c>
      <c r="DV53">
        <v>795.3414</v>
      </c>
      <c r="DW53">
        <v>28.02414</v>
      </c>
      <c r="DX53">
        <v>499.9696999999999</v>
      </c>
      <c r="DY53">
        <v>98.46905999999998</v>
      </c>
      <c r="DZ53">
        <v>0.09989286</v>
      </c>
      <c r="EA53">
        <v>30.5884</v>
      </c>
      <c r="EB53">
        <v>30.02379</v>
      </c>
      <c r="EC53">
        <v>999.9</v>
      </c>
      <c r="ED53">
        <v>0</v>
      </c>
      <c r="EE53">
        <v>0</v>
      </c>
      <c r="EF53">
        <v>10034.128</v>
      </c>
      <c r="EG53">
        <v>0</v>
      </c>
      <c r="EH53">
        <v>268.5544</v>
      </c>
      <c r="EI53">
        <v>-62.67177</v>
      </c>
      <c r="EJ53">
        <v>818.7805</v>
      </c>
      <c r="EK53">
        <v>882.6573000000001</v>
      </c>
      <c r="EL53">
        <v>0.6629917</v>
      </c>
      <c r="EM53">
        <v>858.5067000000001</v>
      </c>
      <c r="EN53">
        <v>27.36115</v>
      </c>
      <c r="EO53">
        <v>2.759511</v>
      </c>
      <c r="EP53">
        <v>2.694228</v>
      </c>
      <c r="EQ53">
        <v>22.64384</v>
      </c>
      <c r="ER53">
        <v>22.24994</v>
      </c>
      <c r="ES53">
        <v>300.0311</v>
      </c>
      <c r="ET53">
        <v>0.8999763</v>
      </c>
      <c r="EU53">
        <v>0.10002362</v>
      </c>
      <c r="EV53">
        <v>0</v>
      </c>
      <c r="EW53">
        <v>698.9099000000001</v>
      </c>
      <c r="EX53">
        <v>4.999160000000001</v>
      </c>
      <c r="EY53">
        <v>2798.023</v>
      </c>
      <c r="EZ53">
        <v>2557.551</v>
      </c>
      <c r="FA53">
        <v>36.53099999999999</v>
      </c>
      <c r="FB53">
        <v>39.812</v>
      </c>
      <c r="FC53">
        <v>37.9937</v>
      </c>
      <c r="FD53">
        <v>39.625</v>
      </c>
      <c r="FE53">
        <v>38.937</v>
      </c>
      <c r="FF53">
        <v>265.521</v>
      </c>
      <c r="FG53">
        <v>29.51</v>
      </c>
      <c r="FH53">
        <v>0</v>
      </c>
      <c r="FI53">
        <v>1988.5</v>
      </c>
      <c r="FJ53">
        <v>0</v>
      </c>
      <c r="FK53">
        <v>700.827</v>
      </c>
      <c r="FL53">
        <v>-26.70484619643167</v>
      </c>
      <c r="FM53">
        <v>-69.53769252298953</v>
      </c>
      <c r="FN53">
        <v>2803.0736</v>
      </c>
      <c r="FO53">
        <v>15</v>
      </c>
      <c r="FP53">
        <v>1697740793</v>
      </c>
      <c r="FQ53" t="s">
        <v>431</v>
      </c>
      <c r="FR53">
        <v>1697740793</v>
      </c>
      <c r="FS53">
        <v>0</v>
      </c>
      <c r="FT53">
        <v>7</v>
      </c>
      <c r="FU53">
        <v>-0.032</v>
      </c>
      <c r="FV53">
        <v>0</v>
      </c>
      <c r="FW53">
        <v>0.159</v>
      </c>
      <c r="FX53">
        <v>0</v>
      </c>
      <c r="FY53">
        <v>415</v>
      </c>
      <c r="FZ53">
        <v>0</v>
      </c>
      <c r="GA53">
        <v>0.37</v>
      </c>
      <c r="GB53">
        <v>0</v>
      </c>
      <c r="GC53">
        <v>-63.05154</v>
      </c>
      <c r="GD53">
        <v>2.914509568480509</v>
      </c>
      <c r="GE53">
        <v>0.2890367371113919</v>
      </c>
      <c r="GF53">
        <v>0</v>
      </c>
      <c r="GG53">
        <v>702.5447352941176</v>
      </c>
      <c r="GH53">
        <v>-30.28181818864136</v>
      </c>
      <c r="GI53">
        <v>3.011374313077031</v>
      </c>
      <c r="GJ53">
        <v>0</v>
      </c>
      <c r="GK53">
        <v>0</v>
      </c>
      <c r="GL53">
        <v>2</v>
      </c>
      <c r="GM53" t="s">
        <v>432</v>
      </c>
      <c r="GN53">
        <v>3.12792</v>
      </c>
      <c r="GO53">
        <v>2.76385</v>
      </c>
      <c r="GP53">
        <v>0.153572</v>
      </c>
      <c r="GQ53">
        <v>0.160874</v>
      </c>
      <c r="GR53">
        <v>0.129823</v>
      </c>
      <c r="GS53">
        <v>0.125977</v>
      </c>
      <c r="GT53">
        <v>25705.5</v>
      </c>
      <c r="GU53">
        <v>27115.1</v>
      </c>
      <c r="GV53">
        <v>30076.4</v>
      </c>
      <c r="GW53">
        <v>33184.9</v>
      </c>
      <c r="GX53">
        <v>37367.2</v>
      </c>
      <c r="GY53">
        <v>44456.7</v>
      </c>
      <c r="GZ53">
        <v>37073.8</v>
      </c>
      <c r="HA53">
        <v>44412.7</v>
      </c>
      <c r="HB53">
        <v>1.95448</v>
      </c>
      <c r="HC53">
        <v>1.98745</v>
      </c>
      <c r="HD53">
        <v>0.0510253</v>
      </c>
      <c r="HE53">
        <v>0</v>
      </c>
      <c r="HF53">
        <v>29.196</v>
      </c>
      <c r="HG53">
        <v>999.9</v>
      </c>
      <c r="HH53">
        <v>62.2</v>
      </c>
      <c r="HI53">
        <v>33.7</v>
      </c>
      <c r="HJ53">
        <v>33.191</v>
      </c>
      <c r="HK53">
        <v>61.7618</v>
      </c>
      <c r="HL53">
        <v>30.7973</v>
      </c>
      <c r="HM53">
        <v>1</v>
      </c>
      <c r="HN53">
        <v>0.259007</v>
      </c>
      <c r="HO53">
        <v>-0.07302019999999999</v>
      </c>
      <c r="HP53">
        <v>20.3175</v>
      </c>
      <c r="HQ53">
        <v>5.20157</v>
      </c>
      <c r="HR53">
        <v>11.8542</v>
      </c>
      <c r="HS53">
        <v>4.98215</v>
      </c>
      <c r="HT53">
        <v>3.26243</v>
      </c>
      <c r="HU53">
        <v>766.2</v>
      </c>
      <c r="HV53">
        <v>4054.8</v>
      </c>
      <c r="HW53">
        <v>6830.2</v>
      </c>
      <c r="HX53">
        <v>39.9</v>
      </c>
      <c r="HY53">
        <v>1.88339</v>
      </c>
      <c r="HZ53">
        <v>1.87942</v>
      </c>
      <c r="IA53">
        <v>1.88144</v>
      </c>
      <c r="IB53">
        <v>1.87996</v>
      </c>
      <c r="IC53">
        <v>1.8782</v>
      </c>
      <c r="ID53">
        <v>1.87777</v>
      </c>
      <c r="IE53">
        <v>1.87961</v>
      </c>
      <c r="IF53">
        <v>1.87628</v>
      </c>
      <c r="IG53">
        <v>0</v>
      </c>
      <c r="IH53">
        <v>0</v>
      </c>
      <c r="II53">
        <v>0</v>
      </c>
      <c r="IJ53">
        <v>0</v>
      </c>
      <c r="IK53" t="s">
        <v>433</v>
      </c>
      <c r="IL53" t="s">
        <v>434</v>
      </c>
      <c r="IM53" t="s">
        <v>435</v>
      </c>
      <c r="IN53" t="s">
        <v>435</v>
      </c>
      <c r="IO53" t="s">
        <v>435</v>
      </c>
      <c r="IP53" t="s">
        <v>435</v>
      </c>
      <c r="IQ53">
        <v>0</v>
      </c>
      <c r="IR53">
        <v>100</v>
      </c>
      <c r="IS53">
        <v>100</v>
      </c>
      <c r="IT53">
        <v>0.502</v>
      </c>
      <c r="IU53">
        <v>0</v>
      </c>
      <c r="IV53">
        <v>-0.1957176418348122</v>
      </c>
      <c r="IW53">
        <v>0.001085284750954129</v>
      </c>
      <c r="IX53">
        <v>-2.12959365371586E-07</v>
      </c>
      <c r="IY53">
        <v>-7.809812456259381E-11</v>
      </c>
      <c r="IZ53">
        <v>0</v>
      </c>
      <c r="JA53">
        <v>0</v>
      </c>
      <c r="JB53">
        <v>0</v>
      </c>
      <c r="JC53">
        <v>0</v>
      </c>
      <c r="JD53">
        <v>18</v>
      </c>
      <c r="JE53">
        <v>2008</v>
      </c>
      <c r="JF53">
        <v>-1</v>
      </c>
      <c r="JG53">
        <v>-1</v>
      </c>
      <c r="JH53">
        <v>32.8</v>
      </c>
      <c r="JI53">
        <v>28295712.7</v>
      </c>
      <c r="JJ53">
        <v>1.96411</v>
      </c>
      <c r="JK53">
        <v>2.59766</v>
      </c>
      <c r="JL53">
        <v>1.54541</v>
      </c>
      <c r="JM53">
        <v>2.33398</v>
      </c>
      <c r="JN53">
        <v>1.5918</v>
      </c>
      <c r="JO53">
        <v>2.32788</v>
      </c>
      <c r="JP53">
        <v>38.8457</v>
      </c>
      <c r="JQ53">
        <v>15.3053</v>
      </c>
      <c r="JR53">
        <v>18</v>
      </c>
      <c r="JS53">
        <v>508.717</v>
      </c>
      <c r="JT53">
        <v>500.209</v>
      </c>
      <c r="JU53">
        <v>30.1412</v>
      </c>
      <c r="JV53">
        <v>30.7704</v>
      </c>
      <c r="JW53">
        <v>29.9999</v>
      </c>
      <c r="JX53">
        <v>30.8332</v>
      </c>
      <c r="JY53">
        <v>30.775</v>
      </c>
      <c r="JZ53">
        <v>39.4006</v>
      </c>
      <c r="KA53">
        <v>27.292</v>
      </c>
      <c r="KB53">
        <v>61.4092</v>
      </c>
      <c r="KC53">
        <v>30.1226</v>
      </c>
      <c r="KD53">
        <v>902.456</v>
      </c>
      <c r="KE53">
        <v>27.3475</v>
      </c>
      <c r="KF53">
        <v>101.294</v>
      </c>
      <c r="KG53">
        <v>100.807</v>
      </c>
    </row>
    <row r="54" spans="1:293">
      <c r="A54">
        <v>38</v>
      </c>
      <c r="B54">
        <v>1697742768.1</v>
      </c>
      <c r="C54">
        <v>185</v>
      </c>
      <c r="D54" t="s">
        <v>509</v>
      </c>
      <c r="E54" t="s">
        <v>510</v>
      </c>
      <c r="F54">
        <v>5</v>
      </c>
      <c r="G54" t="s">
        <v>427</v>
      </c>
      <c r="H54" t="s">
        <v>428</v>
      </c>
      <c r="I54">
        <v>1697742765.6</v>
      </c>
      <c r="J54">
        <f>(K54)/1000</f>
        <v>0</v>
      </c>
      <c r="K54">
        <f>IF(DP54, AN54, AH54)</f>
        <v>0</v>
      </c>
      <c r="L54">
        <f>IF(DP54, AI54, AG54)</f>
        <v>0</v>
      </c>
      <c r="M54">
        <f>DR54 - IF(AU54&gt;1, L54*DL54*100.0/(AW54*EF54), 0)</f>
        <v>0</v>
      </c>
      <c r="N54">
        <f>((T54-J54/2)*M54-L54)/(T54+J54/2)</f>
        <v>0</v>
      </c>
      <c r="O54">
        <f>N54*(DY54+DZ54)/1000.0</f>
        <v>0</v>
      </c>
      <c r="P54">
        <f>(DR54 - IF(AU54&gt;1, L54*DL54*100.0/(AW54*EF54), 0))*(DY54+DZ54)/1000.0</f>
        <v>0</v>
      </c>
      <c r="Q54">
        <f>2.0/((1/S54-1/R54)+SIGN(S54)*SQRT((1/S54-1/R54)*(1/S54-1/R54) + 4*DM54/((DM54+1)*(DM54+1))*(2*1/S54*1/R54-1/R54*1/R54)))</f>
        <v>0</v>
      </c>
      <c r="R54">
        <f>IF(LEFT(DN54,1)&lt;&gt;"0",IF(LEFT(DN54,1)="1",3.0,DO54),$D$5+$E$5*(EF54*DY54/($K$5*1000))+$F$5*(EF54*DY54/($K$5*1000))*MAX(MIN(DL54,$J$5),$I$5)*MAX(MIN(DL54,$J$5),$I$5)+$G$5*MAX(MIN(DL54,$J$5),$I$5)*(EF54*DY54/($K$5*1000))+$H$5*(EF54*DY54/($K$5*1000))*(EF54*DY54/($K$5*1000)))</f>
        <v>0</v>
      </c>
      <c r="S54">
        <f>J54*(1000-(1000*0.61365*exp(17.502*W54/(240.97+W54))/(DY54+DZ54)+DT54)/2)/(1000*0.61365*exp(17.502*W54/(240.97+W54))/(DY54+DZ54)-DT54)</f>
        <v>0</v>
      </c>
      <c r="T54">
        <f>1/((DM54+1)/(Q54/1.6)+1/(R54/1.37)) + DM54/((DM54+1)/(Q54/1.6) + DM54/(R54/1.37))</f>
        <v>0</v>
      </c>
      <c r="U54">
        <f>(DH54*DK54)</f>
        <v>0</v>
      </c>
      <c r="V54">
        <f>(EA54+(U54+2*0.95*5.67E-8*(((EA54+$B$7)+273)^4-(EA54+273)^4)-44100*J54)/(1.84*29.3*R54+8*0.95*5.67E-8*(EA54+273)^3))</f>
        <v>0</v>
      </c>
      <c r="W54">
        <f>($C$7*EB54+$D$7*EC54+$E$7*V54)</f>
        <v>0</v>
      </c>
      <c r="X54">
        <f>0.61365*exp(17.502*W54/(240.97+W54))</f>
        <v>0</v>
      </c>
      <c r="Y54">
        <f>(Z54/AA54*100)</f>
        <v>0</v>
      </c>
      <c r="Z54">
        <f>DT54*(DY54+DZ54)/1000</f>
        <v>0</v>
      </c>
      <c r="AA54">
        <f>0.61365*exp(17.502*EA54/(240.97+EA54))</f>
        <v>0</v>
      </c>
      <c r="AB54">
        <f>(X54-DT54*(DY54+DZ54)/1000)</f>
        <v>0</v>
      </c>
      <c r="AC54">
        <f>(-J54*44100)</f>
        <v>0</v>
      </c>
      <c r="AD54">
        <f>2*29.3*R54*0.92*(EA54-W54)</f>
        <v>0</v>
      </c>
      <c r="AE54">
        <f>2*0.95*5.67E-8*(((EA54+$B$7)+273)^4-(W54+273)^4)</f>
        <v>0</v>
      </c>
      <c r="AF54">
        <f>U54+AE54+AC54+AD54</f>
        <v>0</v>
      </c>
      <c r="AG54">
        <f>DX54*AU54*(DS54-DR54*(1000-AU54*DU54)/(1000-AU54*DT54))/(100*DL54)</f>
        <v>0</v>
      </c>
      <c r="AH54">
        <f>1000*DX54*AU54*(DT54-DU54)/(100*DL54*(1000-AU54*DT54))</f>
        <v>0</v>
      </c>
      <c r="AI54">
        <f>(AJ54 - AK54 - DY54*1E3/(8.314*(EA54+273.15)) * AM54/DX54 * AL54) * DX54/(100*DL54) * (1000 - DU54)/1000</f>
        <v>0</v>
      </c>
      <c r="AJ54">
        <v>907.0603002455442</v>
      </c>
      <c r="AK54">
        <v>857.1184121212118</v>
      </c>
      <c r="AL54">
        <v>5.249788978674062</v>
      </c>
      <c r="AM54">
        <v>66.57056802044264</v>
      </c>
      <c r="AN54">
        <f>(AP54 - AO54 + DY54*1E3/(8.314*(EA54+273.15)) * AR54/DX54 * AQ54) * DX54/(100*DL54) * 1000/(1000 - AP54)</f>
        <v>0</v>
      </c>
      <c r="AO54">
        <v>27.36802333402848</v>
      </c>
      <c r="AP54">
        <v>28.02568242424242</v>
      </c>
      <c r="AQ54">
        <v>-0.0003258137585373898</v>
      </c>
      <c r="AR54">
        <v>77.99991193535263</v>
      </c>
      <c r="AS54">
        <v>0</v>
      </c>
      <c r="AT54">
        <v>0</v>
      </c>
      <c r="AU54">
        <f>IF(AS54*$H$13&gt;=AW54,1.0,(AW54/(AW54-AS54*$H$13)))</f>
        <v>0</v>
      </c>
      <c r="AV54">
        <f>(AU54-1)*100</f>
        <v>0</v>
      </c>
      <c r="AW54">
        <f>MAX(0,($B$13+$C$13*EF54)/(1+$D$13*EF54)*DY54/(EA54+273)*$E$13)</f>
        <v>0</v>
      </c>
      <c r="AX54" t="s">
        <v>429</v>
      </c>
      <c r="AY54" t="s">
        <v>429</v>
      </c>
      <c r="AZ54">
        <v>0</v>
      </c>
      <c r="BA54">
        <v>0</v>
      </c>
      <c r="BB54">
        <f>1-AZ54/BA54</f>
        <v>0</v>
      </c>
      <c r="BC54">
        <v>0</v>
      </c>
      <c r="BD54" t="s">
        <v>429</v>
      </c>
      <c r="BE54" t="s">
        <v>429</v>
      </c>
      <c r="BF54">
        <v>0</v>
      </c>
      <c r="BG54">
        <v>0</v>
      </c>
      <c r="BH54">
        <f>1-BF54/BG54</f>
        <v>0</v>
      </c>
      <c r="BI54">
        <v>0.5</v>
      </c>
      <c r="BJ54">
        <f>DI54</f>
        <v>0</v>
      </c>
      <c r="BK54">
        <f>L54</f>
        <v>0</v>
      </c>
      <c r="BL54">
        <f>BH54*BI54*BJ54</f>
        <v>0</v>
      </c>
      <c r="BM54">
        <f>(BK54-BC54)/BJ54</f>
        <v>0</v>
      </c>
      <c r="BN54">
        <f>(BA54-BG54)/BG54</f>
        <v>0</v>
      </c>
      <c r="BO54">
        <f>AZ54/(BB54+AZ54/BG54)</f>
        <v>0</v>
      </c>
      <c r="BP54" t="s">
        <v>429</v>
      </c>
      <c r="BQ54">
        <v>0</v>
      </c>
      <c r="BR54">
        <f>IF(BQ54&lt;&gt;0, BQ54, BO54)</f>
        <v>0</v>
      </c>
      <c r="BS54">
        <f>1-BR54/BG54</f>
        <v>0</v>
      </c>
      <c r="BT54">
        <f>(BG54-BF54)/(BG54-BR54)</f>
        <v>0</v>
      </c>
      <c r="BU54">
        <f>(BA54-BG54)/(BA54-BR54)</f>
        <v>0</v>
      </c>
      <c r="BV54">
        <f>(BG54-BF54)/(BG54-AZ54)</f>
        <v>0</v>
      </c>
      <c r="BW54">
        <f>(BA54-BG54)/(BA54-AZ54)</f>
        <v>0</v>
      </c>
      <c r="BX54">
        <f>(BT54*BR54/BF54)</f>
        <v>0</v>
      </c>
      <c r="BY54">
        <f>(1-BX54)</f>
        <v>0</v>
      </c>
      <c r="BZ54">
        <v>1254</v>
      </c>
      <c r="CA54">
        <v>290.0000000000001</v>
      </c>
      <c r="CB54">
        <v>1794.22</v>
      </c>
      <c r="CC54">
        <v>145</v>
      </c>
      <c r="CD54">
        <v>10489.1</v>
      </c>
      <c r="CE54">
        <v>1791.54</v>
      </c>
      <c r="CF54">
        <v>2.68</v>
      </c>
      <c r="CG54">
        <v>300.0000000000001</v>
      </c>
      <c r="CH54">
        <v>24</v>
      </c>
      <c r="CI54">
        <v>1830.069211033827</v>
      </c>
      <c r="CJ54">
        <v>2.659560471730547</v>
      </c>
      <c r="CK54">
        <v>-40.40927745103821</v>
      </c>
      <c r="CL54">
        <v>2.423317042066543</v>
      </c>
      <c r="CM54">
        <v>0.9085152786405289</v>
      </c>
      <c r="CN54">
        <v>-0.008400608898776423</v>
      </c>
      <c r="CO54">
        <v>289.9999999999999</v>
      </c>
      <c r="CP54">
        <v>1781.89</v>
      </c>
      <c r="CQ54">
        <v>685</v>
      </c>
      <c r="CR54">
        <v>10454.8</v>
      </c>
      <c r="CS54">
        <v>1791.42</v>
      </c>
      <c r="CT54">
        <v>-9.529999999999999</v>
      </c>
      <c r="DH54">
        <f>$B$11*EG54+$C$11*EH54+$F$11*ES54*(1-EV54)</f>
        <v>0</v>
      </c>
      <c r="DI54">
        <f>DH54*DJ54</f>
        <v>0</v>
      </c>
      <c r="DJ54">
        <f>($B$11*$D$9+$C$11*$D$9+$F$11*((FF54+EX54)/MAX(FF54+EX54+FG54, 0.1)*$I$9+FG54/MAX(FF54+EX54+FG54, 0.1)*$J$9))/($B$11+$C$11+$F$11)</f>
        <v>0</v>
      </c>
      <c r="DK54">
        <f>($B$11*$K$9+$C$11*$K$9+$F$11*((FF54+EX54)/MAX(FF54+EX54+FG54, 0.1)*$P$9+FG54/MAX(FF54+EX54+FG54, 0.1)*$Q$9))/($B$11+$C$11+$F$11)</f>
        <v>0</v>
      </c>
      <c r="DL54">
        <v>6</v>
      </c>
      <c r="DM54">
        <v>0.5</v>
      </c>
      <c r="DN54" t="s">
        <v>430</v>
      </c>
      <c r="DO54">
        <v>2</v>
      </c>
      <c r="DP54" t="b">
        <v>1</v>
      </c>
      <c r="DQ54">
        <v>1697742765.6</v>
      </c>
      <c r="DR54">
        <v>822.9008888888889</v>
      </c>
      <c r="DS54">
        <v>884.9552222222223</v>
      </c>
      <c r="DT54">
        <v>28.02806666666667</v>
      </c>
      <c r="DU54">
        <v>27.36887777777778</v>
      </c>
      <c r="DV54">
        <v>822.3914444444445</v>
      </c>
      <c r="DW54">
        <v>28.02806666666667</v>
      </c>
      <c r="DX54">
        <v>500.1617777777778</v>
      </c>
      <c r="DY54">
        <v>98.46977777777778</v>
      </c>
      <c r="DZ54">
        <v>0.1002035333333333</v>
      </c>
      <c r="EA54">
        <v>30.59291111111111</v>
      </c>
      <c r="EB54">
        <v>30.0387</v>
      </c>
      <c r="EC54">
        <v>999.9000000000001</v>
      </c>
      <c r="ED54">
        <v>0</v>
      </c>
      <c r="EE54">
        <v>0</v>
      </c>
      <c r="EF54">
        <v>9972.5</v>
      </c>
      <c r="EG54">
        <v>0</v>
      </c>
      <c r="EH54">
        <v>269.0056666666667</v>
      </c>
      <c r="EI54">
        <v>-62.05441111111112</v>
      </c>
      <c r="EJ54">
        <v>846.6302222222222</v>
      </c>
      <c r="EK54">
        <v>909.8570000000001</v>
      </c>
      <c r="EL54">
        <v>0.6592105555555556</v>
      </c>
      <c r="EM54">
        <v>884.9552222222223</v>
      </c>
      <c r="EN54">
        <v>27.36887777777778</v>
      </c>
      <c r="EO54">
        <v>2.759918888888889</v>
      </c>
      <c r="EP54">
        <v>2.695004444444444</v>
      </c>
      <c r="EQ54">
        <v>22.64628888888889</v>
      </c>
      <c r="ER54">
        <v>22.25468888888889</v>
      </c>
      <c r="ES54">
        <v>300.013</v>
      </c>
      <c r="ET54">
        <v>0.899972</v>
      </c>
      <c r="EU54">
        <v>0.1000279222222222</v>
      </c>
      <c r="EV54">
        <v>0</v>
      </c>
      <c r="EW54">
        <v>697.2644444444445</v>
      </c>
      <c r="EX54">
        <v>4.99916</v>
      </c>
      <c r="EY54">
        <v>2795.614444444445</v>
      </c>
      <c r="EZ54">
        <v>2557.391111111111</v>
      </c>
      <c r="FA54">
        <v>36.54822222222222</v>
      </c>
      <c r="FB54">
        <v>39.812</v>
      </c>
      <c r="FC54">
        <v>38</v>
      </c>
      <c r="FD54">
        <v>39.625</v>
      </c>
      <c r="FE54">
        <v>38.937</v>
      </c>
      <c r="FF54">
        <v>265.5033333333333</v>
      </c>
      <c r="FG54">
        <v>29.51000000000001</v>
      </c>
      <c r="FH54">
        <v>0</v>
      </c>
      <c r="FI54">
        <v>1993.299999952316</v>
      </c>
      <c r="FJ54">
        <v>0</v>
      </c>
      <c r="FK54">
        <v>698.8816400000001</v>
      </c>
      <c r="FL54">
        <v>-20.16807695952553</v>
      </c>
      <c r="FM54">
        <v>-42.11538461763499</v>
      </c>
      <c r="FN54">
        <v>2798.6888</v>
      </c>
      <c r="FO54">
        <v>15</v>
      </c>
      <c r="FP54">
        <v>1697740793</v>
      </c>
      <c r="FQ54" t="s">
        <v>431</v>
      </c>
      <c r="FR54">
        <v>1697740793</v>
      </c>
      <c r="FS54">
        <v>0</v>
      </c>
      <c r="FT54">
        <v>7</v>
      </c>
      <c r="FU54">
        <v>-0.032</v>
      </c>
      <c r="FV54">
        <v>0</v>
      </c>
      <c r="FW54">
        <v>0.159</v>
      </c>
      <c r="FX54">
        <v>0</v>
      </c>
      <c r="FY54">
        <v>415</v>
      </c>
      <c r="FZ54">
        <v>0</v>
      </c>
      <c r="GA54">
        <v>0.37</v>
      </c>
      <c r="GB54">
        <v>0</v>
      </c>
      <c r="GC54">
        <v>-62.726935</v>
      </c>
      <c r="GD54">
        <v>4.349058911820191</v>
      </c>
      <c r="GE54">
        <v>0.4328973114665878</v>
      </c>
      <c r="GF54">
        <v>0</v>
      </c>
      <c r="GG54">
        <v>700.3264117647059</v>
      </c>
      <c r="GH54">
        <v>-24.6880366645646</v>
      </c>
      <c r="GI54">
        <v>2.470668927253687</v>
      </c>
      <c r="GJ54">
        <v>0</v>
      </c>
      <c r="GK54">
        <v>0</v>
      </c>
      <c r="GL54">
        <v>2</v>
      </c>
      <c r="GM54" t="s">
        <v>432</v>
      </c>
      <c r="GN54">
        <v>3.1277</v>
      </c>
      <c r="GO54">
        <v>2.76321</v>
      </c>
      <c r="GP54">
        <v>0.156784</v>
      </c>
      <c r="GQ54">
        <v>0.163894</v>
      </c>
      <c r="GR54">
        <v>0.129805</v>
      </c>
      <c r="GS54">
        <v>0.126006</v>
      </c>
      <c r="GT54">
        <v>25607.9</v>
      </c>
      <c r="GU54">
        <v>27017.6</v>
      </c>
      <c r="GV54">
        <v>30076.3</v>
      </c>
      <c r="GW54">
        <v>33184.9</v>
      </c>
      <c r="GX54">
        <v>37368.1</v>
      </c>
      <c r="GY54">
        <v>44455.9</v>
      </c>
      <c r="GZ54">
        <v>37073.6</v>
      </c>
      <c r="HA54">
        <v>44413.1</v>
      </c>
      <c r="HB54">
        <v>1.95422</v>
      </c>
      <c r="HC54">
        <v>1.98773</v>
      </c>
      <c r="HD54">
        <v>0.0514202</v>
      </c>
      <c r="HE54">
        <v>0</v>
      </c>
      <c r="HF54">
        <v>29.213</v>
      </c>
      <c r="HG54">
        <v>999.9</v>
      </c>
      <c r="HH54">
        <v>62.2</v>
      </c>
      <c r="HI54">
        <v>33.7</v>
      </c>
      <c r="HJ54">
        <v>33.1857</v>
      </c>
      <c r="HK54">
        <v>61.3518</v>
      </c>
      <c r="HL54">
        <v>30.8013</v>
      </c>
      <c r="HM54">
        <v>1</v>
      </c>
      <c r="HN54">
        <v>0.258582</v>
      </c>
      <c r="HO54">
        <v>0.00292484</v>
      </c>
      <c r="HP54">
        <v>20.3174</v>
      </c>
      <c r="HQ54">
        <v>5.20306</v>
      </c>
      <c r="HR54">
        <v>11.8542</v>
      </c>
      <c r="HS54">
        <v>4.98335</v>
      </c>
      <c r="HT54">
        <v>3.2625</v>
      </c>
      <c r="HU54">
        <v>766.5</v>
      </c>
      <c r="HV54">
        <v>4056.6</v>
      </c>
      <c r="HW54">
        <v>6835.1</v>
      </c>
      <c r="HX54">
        <v>39.9</v>
      </c>
      <c r="HY54">
        <v>1.88339</v>
      </c>
      <c r="HZ54">
        <v>1.87941</v>
      </c>
      <c r="IA54">
        <v>1.88144</v>
      </c>
      <c r="IB54">
        <v>1.87998</v>
      </c>
      <c r="IC54">
        <v>1.8782</v>
      </c>
      <c r="ID54">
        <v>1.87778</v>
      </c>
      <c r="IE54">
        <v>1.87958</v>
      </c>
      <c r="IF54">
        <v>1.87624</v>
      </c>
      <c r="IG54">
        <v>0</v>
      </c>
      <c r="IH54">
        <v>0</v>
      </c>
      <c r="II54">
        <v>0</v>
      </c>
      <c r="IJ54">
        <v>0</v>
      </c>
      <c r="IK54" t="s">
        <v>433</v>
      </c>
      <c r="IL54" t="s">
        <v>434</v>
      </c>
      <c r="IM54" t="s">
        <v>435</v>
      </c>
      <c r="IN54" t="s">
        <v>435</v>
      </c>
      <c r="IO54" t="s">
        <v>435</v>
      </c>
      <c r="IP54" t="s">
        <v>435</v>
      </c>
      <c r="IQ54">
        <v>0</v>
      </c>
      <c r="IR54">
        <v>100</v>
      </c>
      <c r="IS54">
        <v>100</v>
      </c>
      <c r="IT54">
        <v>0.517</v>
      </c>
      <c r="IU54">
        <v>0</v>
      </c>
      <c r="IV54">
        <v>-0.1957176418348122</v>
      </c>
      <c r="IW54">
        <v>0.001085284750954129</v>
      </c>
      <c r="IX54">
        <v>-2.12959365371586E-07</v>
      </c>
      <c r="IY54">
        <v>-7.809812456259381E-11</v>
      </c>
      <c r="IZ54">
        <v>0</v>
      </c>
      <c r="JA54">
        <v>0</v>
      </c>
      <c r="JB54">
        <v>0</v>
      </c>
      <c r="JC54">
        <v>0</v>
      </c>
      <c r="JD54">
        <v>18</v>
      </c>
      <c r="JE54">
        <v>2008</v>
      </c>
      <c r="JF54">
        <v>-1</v>
      </c>
      <c r="JG54">
        <v>-1</v>
      </c>
      <c r="JH54">
        <v>32.9</v>
      </c>
      <c r="JI54">
        <v>28295712.8</v>
      </c>
      <c r="JJ54">
        <v>2.00806</v>
      </c>
      <c r="JK54">
        <v>2.59888</v>
      </c>
      <c r="JL54">
        <v>1.54541</v>
      </c>
      <c r="JM54">
        <v>2.33398</v>
      </c>
      <c r="JN54">
        <v>1.5918</v>
      </c>
      <c r="JO54">
        <v>2.35107</v>
      </c>
      <c r="JP54">
        <v>38.8457</v>
      </c>
      <c r="JQ54">
        <v>15.3053</v>
      </c>
      <c r="JR54">
        <v>18</v>
      </c>
      <c r="JS54">
        <v>508.536</v>
      </c>
      <c r="JT54">
        <v>500.388</v>
      </c>
      <c r="JU54">
        <v>30.1221</v>
      </c>
      <c r="JV54">
        <v>30.7662</v>
      </c>
      <c r="JW54">
        <v>29.9999</v>
      </c>
      <c r="JX54">
        <v>30.8303</v>
      </c>
      <c r="JY54">
        <v>30.7747</v>
      </c>
      <c r="JZ54">
        <v>40.3634</v>
      </c>
      <c r="KA54">
        <v>27.292</v>
      </c>
      <c r="KB54">
        <v>61.4092</v>
      </c>
      <c r="KC54">
        <v>30.0918</v>
      </c>
      <c r="KD54">
        <v>932.516</v>
      </c>
      <c r="KE54">
        <v>27.3741</v>
      </c>
      <c r="KF54">
        <v>101.293</v>
      </c>
      <c r="KG54">
        <v>100.808</v>
      </c>
    </row>
    <row r="55" spans="1:293">
      <c r="A55">
        <v>39</v>
      </c>
      <c r="B55">
        <v>1697742773.1</v>
      </c>
      <c r="C55">
        <v>190</v>
      </c>
      <c r="D55" t="s">
        <v>511</v>
      </c>
      <c r="E55" t="s">
        <v>512</v>
      </c>
      <c r="F55">
        <v>5</v>
      </c>
      <c r="G55" t="s">
        <v>427</v>
      </c>
      <c r="H55" t="s">
        <v>428</v>
      </c>
      <c r="I55">
        <v>1697742770.3</v>
      </c>
      <c r="J55">
        <f>(K55)/1000</f>
        <v>0</v>
      </c>
      <c r="K55">
        <f>IF(DP55, AN55, AH55)</f>
        <v>0</v>
      </c>
      <c r="L55">
        <f>IF(DP55, AI55, AG55)</f>
        <v>0</v>
      </c>
      <c r="M55">
        <f>DR55 - IF(AU55&gt;1, L55*DL55*100.0/(AW55*EF55), 0)</f>
        <v>0</v>
      </c>
      <c r="N55">
        <f>((T55-J55/2)*M55-L55)/(T55+J55/2)</f>
        <v>0</v>
      </c>
      <c r="O55">
        <f>N55*(DY55+DZ55)/1000.0</f>
        <v>0</v>
      </c>
      <c r="P55">
        <f>(DR55 - IF(AU55&gt;1, L55*DL55*100.0/(AW55*EF55), 0))*(DY55+DZ55)/1000.0</f>
        <v>0</v>
      </c>
      <c r="Q55">
        <f>2.0/((1/S55-1/R55)+SIGN(S55)*SQRT((1/S55-1/R55)*(1/S55-1/R55) + 4*DM55/((DM55+1)*(DM55+1))*(2*1/S55*1/R55-1/R55*1/R55)))</f>
        <v>0</v>
      </c>
      <c r="R55">
        <f>IF(LEFT(DN55,1)&lt;&gt;"0",IF(LEFT(DN55,1)="1",3.0,DO55),$D$5+$E$5*(EF55*DY55/($K$5*1000))+$F$5*(EF55*DY55/($K$5*1000))*MAX(MIN(DL55,$J$5),$I$5)*MAX(MIN(DL55,$J$5),$I$5)+$G$5*MAX(MIN(DL55,$J$5),$I$5)*(EF55*DY55/($K$5*1000))+$H$5*(EF55*DY55/($K$5*1000))*(EF55*DY55/($K$5*1000)))</f>
        <v>0</v>
      </c>
      <c r="S55">
        <f>J55*(1000-(1000*0.61365*exp(17.502*W55/(240.97+W55))/(DY55+DZ55)+DT55)/2)/(1000*0.61365*exp(17.502*W55/(240.97+W55))/(DY55+DZ55)-DT55)</f>
        <v>0</v>
      </c>
      <c r="T55">
        <f>1/((DM55+1)/(Q55/1.6)+1/(R55/1.37)) + DM55/((DM55+1)/(Q55/1.6) + DM55/(R55/1.37))</f>
        <v>0</v>
      </c>
      <c r="U55">
        <f>(DH55*DK55)</f>
        <v>0</v>
      </c>
      <c r="V55">
        <f>(EA55+(U55+2*0.95*5.67E-8*(((EA55+$B$7)+273)^4-(EA55+273)^4)-44100*J55)/(1.84*29.3*R55+8*0.95*5.67E-8*(EA55+273)^3))</f>
        <v>0</v>
      </c>
      <c r="W55">
        <f>($C$7*EB55+$D$7*EC55+$E$7*V55)</f>
        <v>0</v>
      </c>
      <c r="X55">
        <f>0.61365*exp(17.502*W55/(240.97+W55))</f>
        <v>0</v>
      </c>
      <c r="Y55">
        <f>(Z55/AA55*100)</f>
        <v>0</v>
      </c>
      <c r="Z55">
        <f>DT55*(DY55+DZ55)/1000</f>
        <v>0</v>
      </c>
      <c r="AA55">
        <f>0.61365*exp(17.502*EA55/(240.97+EA55))</f>
        <v>0</v>
      </c>
      <c r="AB55">
        <f>(X55-DT55*(DY55+DZ55)/1000)</f>
        <v>0</v>
      </c>
      <c r="AC55">
        <f>(-J55*44100)</f>
        <v>0</v>
      </c>
      <c r="AD55">
        <f>2*29.3*R55*0.92*(EA55-W55)</f>
        <v>0</v>
      </c>
      <c r="AE55">
        <f>2*0.95*5.67E-8*(((EA55+$B$7)+273)^4-(W55+273)^4)</f>
        <v>0</v>
      </c>
      <c r="AF55">
        <f>U55+AE55+AC55+AD55</f>
        <v>0</v>
      </c>
      <c r="AG55">
        <f>DX55*AU55*(DS55-DR55*(1000-AU55*DU55)/(1000-AU55*DT55))/(100*DL55)</f>
        <v>0</v>
      </c>
      <c r="AH55">
        <f>1000*DX55*AU55*(DT55-DU55)/(100*DL55*(1000-AU55*DT55))</f>
        <v>0</v>
      </c>
      <c r="AI55">
        <f>(AJ55 - AK55 - DY55*1E3/(8.314*(EA55+273.15)) * AM55/DX55 * AL55) * DX55/(100*DL55) * (1000 - DU55)/1000</f>
        <v>0</v>
      </c>
      <c r="AJ55">
        <v>933.0016781404576</v>
      </c>
      <c r="AK55">
        <v>883.4903939393935</v>
      </c>
      <c r="AL55">
        <v>5.282236332509859</v>
      </c>
      <c r="AM55">
        <v>66.57056802044264</v>
      </c>
      <c r="AN55">
        <f>(AP55 - AO55 + DY55*1E3/(8.314*(EA55+273.15)) * AR55/DX55 * AQ55) * DX55/(100*DL55) * 1000/(1000 - AP55)</f>
        <v>0</v>
      </c>
      <c r="AO55">
        <v>27.37536775904636</v>
      </c>
      <c r="AP55">
        <v>28.00978848484849</v>
      </c>
      <c r="AQ55">
        <v>-0.0004544837027862056</v>
      </c>
      <c r="AR55">
        <v>77.99991193535263</v>
      </c>
      <c r="AS55">
        <v>0</v>
      </c>
      <c r="AT55">
        <v>0</v>
      </c>
      <c r="AU55">
        <f>IF(AS55*$H$13&gt;=AW55,1.0,(AW55/(AW55-AS55*$H$13)))</f>
        <v>0</v>
      </c>
      <c r="AV55">
        <f>(AU55-1)*100</f>
        <v>0</v>
      </c>
      <c r="AW55">
        <f>MAX(0,($B$13+$C$13*EF55)/(1+$D$13*EF55)*DY55/(EA55+273)*$E$13)</f>
        <v>0</v>
      </c>
      <c r="AX55" t="s">
        <v>429</v>
      </c>
      <c r="AY55" t="s">
        <v>429</v>
      </c>
      <c r="AZ55">
        <v>0</v>
      </c>
      <c r="BA55">
        <v>0</v>
      </c>
      <c r="BB55">
        <f>1-AZ55/BA55</f>
        <v>0</v>
      </c>
      <c r="BC55">
        <v>0</v>
      </c>
      <c r="BD55" t="s">
        <v>429</v>
      </c>
      <c r="BE55" t="s">
        <v>429</v>
      </c>
      <c r="BF55">
        <v>0</v>
      </c>
      <c r="BG55">
        <v>0</v>
      </c>
      <c r="BH55">
        <f>1-BF55/BG55</f>
        <v>0</v>
      </c>
      <c r="BI55">
        <v>0.5</v>
      </c>
      <c r="BJ55">
        <f>DI55</f>
        <v>0</v>
      </c>
      <c r="BK55">
        <f>L55</f>
        <v>0</v>
      </c>
      <c r="BL55">
        <f>BH55*BI55*BJ55</f>
        <v>0</v>
      </c>
      <c r="BM55">
        <f>(BK55-BC55)/BJ55</f>
        <v>0</v>
      </c>
      <c r="BN55">
        <f>(BA55-BG55)/BG55</f>
        <v>0</v>
      </c>
      <c r="BO55">
        <f>AZ55/(BB55+AZ55/BG55)</f>
        <v>0</v>
      </c>
      <c r="BP55" t="s">
        <v>429</v>
      </c>
      <c r="BQ55">
        <v>0</v>
      </c>
      <c r="BR55">
        <f>IF(BQ55&lt;&gt;0, BQ55, BO55)</f>
        <v>0</v>
      </c>
      <c r="BS55">
        <f>1-BR55/BG55</f>
        <v>0</v>
      </c>
      <c r="BT55">
        <f>(BG55-BF55)/(BG55-BR55)</f>
        <v>0</v>
      </c>
      <c r="BU55">
        <f>(BA55-BG55)/(BA55-BR55)</f>
        <v>0</v>
      </c>
      <c r="BV55">
        <f>(BG55-BF55)/(BG55-AZ55)</f>
        <v>0</v>
      </c>
      <c r="BW55">
        <f>(BA55-BG55)/(BA55-AZ55)</f>
        <v>0</v>
      </c>
      <c r="BX55">
        <f>(BT55*BR55/BF55)</f>
        <v>0</v>
      </c>
      <c r="BY55">
        <f>(1-BX55)</f>
        <v>0</v>
      </c>
      <c r="BZ55">
        <v>1254</v>
      </c>
      <c r="CA55">
        <v>290.0000000000001</v>
      </c>
      <c r="CB55">
        <v>1794.22</v>
      </c>
      <c r="CC55">
        <v>145</v>
      </c>
      <c r="CD55">
        <v>10489.1</v>
      </c>
      <c r="CE55">
        <v>1791.54</v>
      </c>
      <c r="CF55">
        <v>2.68</v>
      </c>
      <c r="CG55">
        <v>300.0000000000001</v>
      </c>
      <c r="CH55">
        <v>24</v>
      </c>
      <c r="CI55">
        <v>1830.069211033827</v>
      </c>
      <c r="CJ55">
        <v>2.659560471730547</v>
      </c>
      <c r="CK55">
        <v>-40.40927745103821</v>
      </c>
      <c r="CL55">
        <v>2.423317042066543</v>
      </c>
      <c r="CM55">
        <v>0.9085152786405289</v>
      </c>
      <c r="CN55">
        <v>-0.008400608898776423</v>
      </c>
      <c r="CO55">
        <v>289.9999999999999</v>
      </c>
      <c r="CP55">
        <v>1781.89</v>
      </c>
      <c r="CQ55">
        <v>685</v>
      </c>
      <c r="CR55">
        <v>10454.8</v>
      </c>
      <c r="CS55">
        <v>1791.42</v>
      </c>
      <c r="CT55">
        <v>-9.529999999999999</v>
      </c>
      <c r="DH55">
        <f>$B$11*EG55+$C$11*EH55+$F$11*ES55*(1-EV55)</f>
        <v>0</v>
      </c>
      <c r="DI55">
        <f>DH55*DJ55</f>
        <v>0</v>
      </c>
      <c r="DJ55">
        <f>($B$11*$D$9+$C$11*$D$9+$F$11*((FF55+EX55)/MAX(FF55+EX55+FG55, 0.1)*$I$9+FG55/MAX(FF55+EX55+FG55, 0.1)*$J$9))/($B$11+$C$11+$F$11)</f>
        <v>0</v>
      </c>
      <c r="DK55">
        <f>($B$11*$K$9+$C$11*$K$9+$F$11*((FF55+EX55)/MAX(FF55+EX55+FG55, 0.1)*$P$9+FG55/MAX(FF55+EX55+FG55, 0.1)*$Q$9))/($B$11+$C$11+$F$11)</f>
        <v>0</v>
      </c>
      <c r="DL55">
        <v>6</v>
      </c>
      <c r="DM55">
        <v>0.5</v>
      </c>
      <c r="DN55" t="s">
        <v>430</v>
      </c>
      <c r="DO55">
        <v>2</v>
      </c>
      <c r="DP55" t="b">
        <v>1</v>
      </c>
      <c r="DQ55">
        <v>1697742770.3</v>
      </c>
      <c r="DR55">
        <v>846.9274000000001</v>
      </c>
      <c r="DS55">
        <v>908.6716999999999</v>
      </c>
      <c r="DT55">
        <v>28.01787</v>
      </c>
      <c r="DU55">
        <v>27.37581</v>
      </c>
      <c r="DV55">
        <v>846.4046000000001</v>
      </c>
      <c r="DW55">
        <v>28.01787</v>
      </c>
      <c r="DX55">
        <v>499.9486000000001</v>
      </c>
      <c r="DY55">
        <v>98.47080000000001</v>
      </c>
      <c r="DZ55">
        <v>0.09984777999999998</v>
      </c>
      <c r="EA55">
        <v>30.59812</v>
      </c>
      <c r="EB55">
        <v>30.04777</v>
      </c>
      <c r="EC55">
        <v>999.9</v>
      </c>
      <c r="ED55">
        <v>0</v>
      </c>
      <c r="EE55">
        <v>0</v>
      </c>
      <c r="EF55">
        <v>10001.317</v>
      </c>
      <c r="EG55">
        <v>0</v>
      </c>
      <c r="EH55">
        <v>270.4536</v>
      </c>
      <c r="EI55">
        <v>-61.74435</v>
      </c>
      <c r="EJ55">
        <v>871.3404999999999</v>
      </c>
      <c r="EK55">
        <v>934.2476</v>
      </c>
      <c r="EL55">
        <v>0.6420521</v>
      </c>
      <c r="EM55">
        <v>908.6716999999999</v>
      </c>
      <c r="EN55">
        <v>27.37581</v>
      </c>
      <c r="EO55">
        <v>2.758941</v>
      </c>
      <c r="EP55">
        <v>2.695718</v>
      </c>
      <c r="EQ55">
        <v>22.64046</v>
      </c>
      <c r="ER55">
        <v>22.25903</v>
      </c>
      <c r="ES55">
        <v>300.0199</v>
      </c>
      <c r="ET55">
        <v>0.8999767999999999</v>
      </c>
      <c r="EU55">
        <v>0.10002311</v>
      </c>
      <c r="EV55">
        <v>0</v>
      </c>
      <c r="EW55">
        <v>696.3389000000001</v>
      </c>
      <c r="EX55">
        <v>4.999160000000001</v>
      </c>
      <c r="EY55">
        <v>2797.741</v>
      </c>
      <c r="EZ55">
        <v>2557.449</v>
      </c>
      <c r="FA55">
        <v>36.5558</v>
      </c>
      <c r="FB55">
        <v>39.812</v>
      </c>
      <c r="FC55">
        <v>38</v>
      </c>
      <c r="FD55">
        <v>39.625</v>
      </c>
      <c r="FE55">
        <v>38.937</v>
      </c>
      <c r="FF55">
        <v>265.5120000000001</v>
      </c>
      <c r="FG55">
        <v>29.51</v>
      </c>
      <c r="FH55">
        <v>0</v>
      </c>
      <c r="FI55">
        <v>1998.700000047684</v>
      </c>
      <c r="FJ55">
        <v>0</v>
      </c>
      <c r="FK55">
        <v>697.430923076923</v>
      </c>
      <c r="FL55">
        <v>-15.16088886179048</v>
      </c>
      <c r="FM55">
        <v>-0.7688888148383988</v>
      </c>
      <c r="FN55">
        <v>2796.948076923077</v>
      </c>
      <c r="FO55">
        <v>15</v>
      </c>
      <c r="FP55">
        <v>1697740793</v>
      </c>
      <c r="FQ55" t="s">
        <v>431</v>
      </c>
      <c r="FR55">
        <v>1697740793</v>
      </c>
      <c r="FS55">
        <v>0</v>
      </c>
      <c r="FT55">
        <v>7</v>
      </c>
      <c r="FU55">
        <v>-0.032</v>
      </c>
      <c r="FV55">
        <v>0</v>
      </c>
      <c r="FW55">
        <v>0.159</v>
      </c>
      <c r="FX55">
        <v>0</v>
      </c>
      <c r="FY55">
        <v>415</v>
      </c>
      <c r="FZ55">
        <v>0</v>
      </c>
      <c r="GA55">
        <v>0.37</v>
      </c>
      <c r="GB55">
        <v>0</v>
      </c>
      <c r="GC55">
        <v>-62.41100731707318</v>
      </c>
      <c r="GD55">
        <v>4.758294773519223</v>
      </c>
      <c r="GE55">
        <v>0.4810060820011219</v>
      </c>
      <c r="GF55">
        <v>0</v>
      </c>
      <c r="GG55">
        <v>698.5570588235295</v>
      </c>
      <c r="GH55">
        <v>-19.37683729017117</v>
      </c>
      <c r="GI55">
        <v>1.957989724499512</v>
      </c>
      <c r="GJ55">
        <v>0</v>
      </c>
      <c r="GK55">
        <v>0</v>
      </c>
      <c r="GL55">
        <v>2</v>
      </c>
      <c r="GM55" t="s">
        <v>432</v>
      </c>
      <c r="GN55">
        <v>3.12781</v>
      </c>
      <c r="GO55">
        <v>2.76348</v>
      </c>
      <c r="GP55">
        <v>0.159964</v>
      </c>
      <c r="GQ55">
        <v>0.166907</v>
      </c>
      <c r="GR55">
        <v>0.129751</v>
      </c>
      <c r="GS55">
        <v>0.126029</v>
      </c>
      <c r="GT55">
        <v>25511.2</v>
      </c>
      <c r="GU55">
        <v>26920.2</v>
      </c>
      <c r="GV55">
        <v>30076.2</v>
      </c>
      <c r="GW55">
        <v>33185</v>
      </c>
      <c r="GX55">
        <v>37370.4</v>
      </c>
      <c r="GY55">
        <v>44454.8</v>
      </c>
      <c r="GZ55">
        <v>37073.4</v>
      </c>
      <c r="HA55">
        <v>44412.9</v>
      </c>
      <c r="HB55">
        <v>1.95425</v>
      </c>
      <c r="HC55">
        <v>1.98773</v>
      </c>
      <c r="HD55">
        <v>0.0503995</v>
      </c>
      <c r="HE55">
        <v>0</v>
      </c>
      <c r="HF55">
        <v>29.2303</v>
      </c>
      <c r="HG55">
        <v>999.9</v>
      </c>
      <c r="HH55">
        <v>62.2</v>
      </c>
      <c r="HI55">
        <v>33.7</v>
      </c>
      <c r="HJ55">
        <v>33.1858</v>
      </c>
      <c r="HK55">
        <v>61.6018</v>
      </c>
      <c r="HL55">
        <v>30.8093</v>
      </c>
      <c r="HM55">
        <v>1</v>
      </c>
      <c r="HN55">
        <v>0.258742</v>
      </c>
      <c r="HO55">
        <v>0.0995615</v>
      </c>
      <c r="HP55">
        <v>20.3174</v>
      </c>
      <c r="HQ55">
        <v>5.20321</v>
      </c>
      <c r="HR55">
        <v>11.8542</v>
      </c>
      <c r="HS55">
        <v>4.9832</v>
      </c>
      <c r="HT55">
        <v>3.26263</v>
      </c>
      <c r="HU55">
        <v>766.5</v>
      </c>
      <c r="HV55">
        <v>4056.6</v>
      </c>
      <c r="HW55">
        <v>6835.1</v>
      </c>
      <c r="HX55">
        <v>39.9</v>
      </c>
      <c r="HY55">
        <v>1.88339</v>
      </c>
      <c r="HZ55">
        <v>1.87943</v>
      </c>
      <c r="IA55">
        <v>1.88146</v>
      </c>
      <c r="IB55">
        <v>1.87999</v>
      </c>
      <c r="IC55">
        <v>1.8782</v>
      </c>
      <c r="ID55">
        <v>1.87782</v>
      </c>
      <c r="IE55">
        <v>1.87962</v>
      </c>
      <c r="IF55">
        <v>1.87626</v>
      </c>
      <c r="IG55">
        <v>0</v>
      </c>
      <c r="IH55">
        <v>0</v>
      </c>
      <c r="II55">
        <v>0</v>
      </c>
      <c r="IJ55">
        <v>0</v>
      </c>
      <c r="IK55" t="s">
        <v>433</v>
      </c>
      <c r="IL55" t="s">
        <v>434</v>
      </c>
      <c r="IM55" t="s">
        <v>435</v>
      </c>
      <c r="IN55" t="s">
        <v>435</v>
      </c>
      <c r="IO55" t="s">
        <v>435</v>
      </c>
      <c r="IP55" t="s">
        <v>435</v>
      </c>
      <c r="IQ55">
        <v>0</v>
      </c>
      <c r="IR55">
        <v>100</v>
      </c>
      <c r="IS55">
        <v>100</v>
      </c>
      <c r="IT55">
        <v>0.531</v>
      </c>
      <c r="IU55">
        <v>0</v>
      </c>
      <c r="IV55">
        <v>-0.1957176418348122</v>
      </c>
      <c r="IW55">
        <v>0.001085284750954129</v>
      </c>
      <c r="IX55">
        <v>-2.12959365371586E-07</v>
      </c>
      <c r="IY55">
        <v>-7.809812456259381E-11</v>
      </c>
      <c r="IZ55">
        <v>0</v>
      </c>
      <c r="JA55">
        <v>0</v>
      </c>
      <c r="JB55">
        <v>0</v>
      </c>
      <c r="JC55">
        <v>0</v>
      </c>
      <c r="JD55">
        <v>18</v>
      </c>
      <c r="JE55">
        <v>2008</v>
      </c>
      <c r="JF55">
        <v>-1</v>
      </c>
      <c r="JG55">
        <v>-1</v>
      </c>
      <c r="JH55">
        <v>33</v>
      </c>
      <c r="JI55">
        <v>28295712.9</v>
      </c>
      <c r="JJ55">
        <v>2.05566</v>
      </c>
      <c r="JK55">
        <v>2.6001</v>
      </c>
      <c r="JL55">
        <v>1.54541</v>
      </c>
      <c r="JM55">
        <v>2.33398</v>
      </c>
      <c r="JN55">
        <v>1.5918</v>
      </c>
      <c r="JO55">
        <v>2.35718</v>
      </c>
      <c r="JP55">
        <v>38.8457</v>
      </c>
      <c r="JQ55">
        <v>15.3053</v>
      </c>
      <c r="JR55">
        <v>18</v>
      </c>
      <c r="JS55">
        <v>508.531</v>
      </c>
      <c r="JT55">
        <v>500.369</v>
      </c>
      <c r="JU55">
        <v>30.0886</v>
      </c>
      <c r="JV55">
        <v>30.7628</v>
      </c>
      <c r="JW55">
        <v>30.0001</v>
      </c>
      <c r="JX55">
        <v>30.8277</v>
      </c>
      <c r="JY55">
        <v>30.7724</v>
      </c>
      <c r="JZ55">
        <v>41.2302</v>
      </c>
      <c r="KA55">
        <v>27.292</v>
      </c>
      <c r="KB55">
        <v>61.4092</v>
      </c>
      <c r="KC55">
        <v>30.0445</v>
      </c>
      <c r="KD55">
        <v>952.635</v>
      </c>
      <c r="KE55">
        <v>27.4111</v>
      </c>
      <c r="KF55">
        <v>101.293</v>
      </c>
      <c r="KG55">
        <v>100.808</v>
      </c>
    </row>
    <row r="56" spans="1:293">
      <c r="A56">
        <v>40</v>
      </c>
      <c r="B56">
        <v>1697742778.1</v>
      </c>
      <c r="C56">
        <v>195</v>
      </c>
      <c r="D56" t="s">
        <v>513</v>
      </c>
      <c r="E56" t="s">
        <v>514</v>
      </c>
      <c r="F56">
        <v>5</v>
      </c>
      <c r="G56" t="s">
        <v>427</v>
      </c>
      <c r="H56" t="s">
        <v>428</v>
      </c>
      <c r="I56">
        <v>1697742775.6</v>
      </c>
      <c r="J56">
        <f>(K56)/1000</f>
        <v>0</v>
      </c>
      <c r="K56">
        <f>IF(DP56, AN56, AH56)</f>
        <v>0</v>
      </c>
      <c r="L56">
        <f>IF(DP56, AI56, AG56)</f>
        <v>0</v>
      </c>
      <c r="M56">
        <f>DR56 - IF(AU56&gt;1, L56*DL56*100.0/(AW56*EF56), 0)</f>
        <v>0</v>
      </c>
      <c r="N56">
        <f>((T56-J56/2)*M56-L56)/(T56+J56/2)</f>
        <v>0</v>
      </c>
      <c r="O56">
        <f>N56*(DY56+DZ56)/1000.0</f>
        <v>0</v>
      </c>
      <c r="P56">
        <f>(DR56 - IF(AU56&gt;1, L56*DL56*100.0/(AW56*EF56), 0))*(DY56+DZ56)/1000.0</f>
        <v>0</v>
      </c>
      <c r="Q56">
        <f>2.0/((1/S56-1/R56)+SIGN(S56)*SQRT((1/S56-1/R56)*(1/S56-1/R56) + 4*DM56/((DM56+1)*(DM56+1))*(2*1/S56*1/R56-1/R56*1/R56)))</f>
        <v>0</v>
      </c>
      <c r="R56">
        <f>IF(LEFT(DN56,1)&lt;&gt;"0",IF(LEFT(DN56,1)="1",3.0,DO56),$D$5+$E$5*(EF56*DY56/($K$5*1000))+$F$5*(EF56*DY56/($K$5*1000))*MAX(MIN(DL56,$J$5),$I$5)*MAX(MIN(DL56,$J$5),$I$5)+$G$5*MAX(MIN(DL56,$J$5),$I$5)*(EF56*DY56/($K$5*1000))+$H$5*(EF56*DY56/($K$5*1000))*(EF56*DY56/($K$5*1000)))</f>
        <v>0</v>
      </c>
      <c r="S56">
        <f>J56*(1000-(1000*0.61365*exp(17.502*W56/(240.97+W56))/(DY56+DZ56)+DT56)/2)/(1000*0.61365*exp(17.502*W56/(240.97+W56))/(DY56+DZ56)-DT56)</f>
        <v>0</v>
      </c>
      <c r="T56">
        <f>1/((DM56+1)/(Q56/1.6)+1/(R56/1.37)) + DM56/((DM56+1)/(Q56/1.6) + DM56/(R56/1.37))</f>
        <v>0</v>
      </c>
      <c r="U56">
        <f>(DH56*DK56)</f>
        <v>0</v>
      </c>
      <c r="V56">
        <f>(EA56+(U56+2*0.95*5.67E-8*(((EA56+$B$7)+273)^4-(EA56+273)^4)-44100*J56)/(1.84*29.3*R56+8*0.95*5.67E-8*(EA56+273)^3))</f>
        <v>0</v>
      </c>
      <c r="W56">
        <f>($C$7*EB56+$D$7*EC56+$E$7*V56)</f>
        <v>0</v>
      </c>
      <c r="X56">
        <f>0.61365*exp(17.502*W56/(240.97+W56))</f>
        <v>0</v>
      </c>
      <c r="Y56">
        <f>(Z56/AA56*100)</f>
        <v>0</v>
      </c>
      <c r="Z56">
        <f>DT56*(DY56+DZ56)/1000</f>
        <v>0</v>
      </c>
      <c r="AA56">
        <f>0.61365*exp(17.502*EA56/(240.97+EA56))</f>
        <v>0</v>
      </c>
      <c r="AB56">
        <f>(X56-DT56*(DY56+DZ56)/1000)</f>
        <v>0</v>
      </c>
      <c r="AC56">
        <f>(-J56*44100)</f>
        <v>0</v>
      </c>
      <c r="AD56">
        <f>2*29.3*R56*0.92*(EA56-W56)</f>
        <v>0</v>
      </c>
      <c r="AE56">
        <f>2*0.95*5.67E-8*(((EA56+$B$7)+273)^4-(W56+273)^4)</f>
        <v>0</v>
      </c>
      <c r="AF56">
        <f>U56+AE56+AC56+AD56</f>
        <v>0</v>
      </c>
      <c r="AG56">
        <f>DX56*AU56*(DS56-DR56*(1000-AU56*DU56)/(1000-AU56*DT56))/(100*DL56)</f>
        <v>0</v>
      </c>
      <c r="AH56">
        <f>1000*DX56*AU56*(DT56-DU56)/(100*DL56*(1000-AU56*DT56))</f>
        <v>0</v>
      </c>
      <c r="AI56">
        <f>(AJ56 - AK56 - DY56*1E3/(8.314*(EA56+273.15)) * AM56/DX56 * AL56) * DX56/(100*DL56) * (1000 - DU56)/1000</f>
        <v>0</v>
      </c>
      <c r="AJ56">
        <v>958.8772981081677</v>
      </c>
      <c r="AK56">
        <v>909.8548606060604</v>
      </c>
      <c r="AL56">
        <v>5.268861190968147</v>
      </c>
      <c r="AM56">
        <v>66.57056802044264</v>
      </c>
      <c r="AN56">
        <f>(AP56 - AO56 + DY56*1E3/(8.314*(EA56+273.15)) * AR56/DX56 * AQ56) * DX56/(100*DL56) * 1000/(1000 - AP56)</f>
        <v>0</v>
      </c>
      <c r="AO56">
        <v>27.38008312740406</v>
      </c>
      <c r="AP56">
        <v>27.98256545454546</v>
      </c>
      <c r="AQ56">
        <v>-0.005279815658638084</v>
      </c>
      <c r="AR56">
        <v>77.99991193535263</v>
      </c>
      <c r="AS56">
        <v>0</v>
      </c>
      <c r="AT56">
        <v>0</v>
      </c>
      <c r="AU56">
        <f>IF(AS56*$H$13&gt;=AW56,1.0,(AW56/(AW56-AS56*$H$13)))</f>
        <v>0</v>
      </c>
      <c r="AV56">
        <f>(AU56-1)*100</f>
        <v>0</v>
      </c>
      <c r="AW56">
        <f>MAX(0,($B$13+$C$13*EF56)/(1+$D$13*EF56)*DY56/(EA56+273)*$E$13)</f>
        <v>0</v>
      </c>
      <c r="AX56" t="s">
        <v>429</v>
      </c>
      <c r="AY56" t="s">
        <v>429</v>
      </c>
      <c r="AZ56">
        <v>0</v>
      </c>
      <c r="BA56">
        <v>0</v>
      </c>
      <c r="BB56">
        <f>1-AZ56/BA56</f>
        <v>0</v>
      </c>
      <c r="BC56">
        <v>0</v>
      </c>
      <c r="BD56" t="s">
        <v>429</v>
      </c>
      <c r="BE56" t="s">
        <v>429</v>
      </c>
      <c r="BF56">
        <v>0</v>
      </c>
      <c r="BG56">
        <v>0</v>
      </c>
      <c r="BH56">
        <f>1-BF56/BG56</f>
        <v>0</v>
      </c>
      <c r="BI56">
        <v>0.5</v>
      </c>
      <c r="BJ56">
        <f>DI56</f>
        <v>0</v>
      </c>
      <c r="BK56">
        <f>L56</f>
        <v>0</v>
      </c>
      <c r="BL56">
        <f>BH56*BI56*BJ56</f>
        <v>0</v>
      </c>
      <c r="BM56">
        <f>(BK56-BC56)/BJ56</f>
        <v>0</v>
      </c>
      <c r="BN56">
        <f>(BA56-BG56)/BG56</f>
        <v>0</v>
      </c>
      <c r="BO56">
        <f>AZ56/(BB56+AZ56/BG56)</f>
        <v>0</v>
      </c>
      <c r="BP56" t="s">
        <v>429</v>
      </c>
      <c r="BQ56">
        <v>0</v>
      </c>
      <c r="BR56">
        <f>IF(BQ56&lt;&gt;0, BQ56, BO56)</f>
        <v>0</v>
      </c>
      <c r="BS56">
        <f>1-BR56/BG56</f>
        <v>0</v>
      </c>
      <c r="BT56">
        <f>(BG56-BF56)/(BG56-BR56)</f>
        <v>0</v>
      </c>
      <c r="BU56">
        <f>(BA56-BG56)/(BA56-BR56)</f>
        <v>0</v>
      </c>
      <c r="BV56">
        <f>(BG56-BF56)/(BG56-AZ56)</f>
        <v>0</v>
      </c>
      <c r="BW56">
        <f>(BA56-BG56)/(BA56-AZ56)</f>
        <v>0</v>
      </c>
      <c r="BX56">
        <f>(BT56*BR56/BF56)</f>
        <v>0</v>
      </c>
      <c r="BY56">
        <f>(1-BX56)</f>
        <v>0</v>
      </c>
      <c r="BZ56">
        <v>1254</v>
      </c>
      <c r="CA56">
        <v>290.0000000000001</v>
      </c>
      <c r="CB56">
        <v>1794.22</v>
      </c>
      <c r="CC56">
        <v>145</v>
      </c>
      <c r="CD56">
        <v>10489.1</v>
      </c>
      <c r="CE56">
        <v>1791.54</v>
      </c>
      <c r="CF56">
        <v>2.68</v>
      </c>
      <c r="CG56">
        <v>300.0000000000001</v>
      </c>
      <c r="CH56">
        <v>24</v>
      </c>
      <c r="CI56">
        <v>1830.069211033827</v>
      </c>
      <c r="CJ56">
        <v>2.659560471730547</v>
      </c>
      <c r="CK56">
        <v>-40.40927745103821</v>
      </c>
      <c r="CL56">
        <v>2.423317042066543</v>
      </c>
      <c r="CM56">
        <v>0.9085152786405289</v>
      </c>
      <c r="CN56">
        <v>-0.008400608898776423</v>
      </c>
      <c r="CO56">
        <v>289.9999999999999</v>
      </c>
      <c r="CP56">
        <v>1781.89</v>
      </c>
      <c r="CQ56">
        <v>685</v>
      </c>
      <c r="CR56">
        <v>10454.8</v>
      </c>
      <c r="CS56">
        <v>1791.42</v>
      </c>
      <c r="CT56">
        <v>-9.529999999999999</v>
      </c>
      <c r="DH56">
        <f>$B$11*EG56+$C$11*EH56+$F$11*ES56*(1-EV56)</f>
        <v>0</v>
      </c>
      <c r="DI56">
        <f>DH56*DJ56</f>
        <v>0</v>
      </c>
      <c r="DJ56">
        <f>($B$11*$D$9+$C$11*$D$9+$F$11*((FF56+EX56)/MAX(FF56+EX56+FG56, 0.1)*$I$9+FG56/MAX(FF56+EX56+FG56, 0.1)*$J$9))/($B$11+$C$11+$F$11)</f>
        <v>0</v>
      </c>
      <c r="DK56">
        <f>($B$11*$K$9+$C$11*$K$9+$F$11*((FF56+EX56)/MAX(FF56+EX56+FG56, 0.1)*$P$9+FG56/MAX(FF56+EX56+FG56, 0.1)*$Q$9))/($B$11+$C$11+$F$11)</f>
        <v>0</v>
      </c>
      <c r="DL56">
        <v>6</v>
      </c>
      <c r="DM56">
        <v>0.5</v>
      </c>
      <c r="DN56" t="s">
        <v>430</v>
      </c>
      <c r="DO56">
        <v>2</v>
      </c>
      <c r="DP56" t="b">
        <v>1</v>
      </c>
      <c r="DQ56">
        <v>1697742775.6</v>
      </c>
      <c r="DR56">
        <v>874.1457777777778</v>
      </c>
      <c r="DS56">
        <v>935.3516666666668</v>
      </c>
      <c r="DT56">
        <v>27.99361111111111</v>
      </c>
      <c r="DU56">
        <v>27.38121111111111</v>
      </c>
      <c r="DV56">
        <v>873.6082222222223</v>
      </c>
      <c r="DW56">
        <v>27.99361111111111</v>
      </c>
      <c r="DX56">
        <v>500.0142222222223</v>
      </c>
      <c r="DY56">
        <v>98.47233333333332</v>
      </c>
      <c r="DZ56">
        <v>0.1000747111111111</v>
      </c>
      <c r="EA56">
        <v>30.60154444444445</v>
      </c>
      <c r="EB56">
        <v>30.05441111111111</v>
      </c>
      <c r="EC56">
        <v>999.9000000000001</v>
      </c>
      <c r="ED56">
        <v>0</v>
      </c>
      <c r="EE56">
        <v>0</v>
      </c>
      <c r="EF56">
        <v>9981.596666666666</v>
      </c>
      <c r="EG56">
        <v>0</v>
      </c>
      <c r="EH56">
        <v>271.2762222222222</v>
      </c>
      <c r="EI56">
        <v>-61.20576666666667</v>
      </c>
      <c r="EJ56">
        <v>899.3211111111111</v>
      </c>
      <c r="EK56">
        <v>961.6838888888888</v>
      </c>
      <c r="EL56">
        <v>0.6123999999999999</v>
      </c>
      <c r="EM56">
        <v>935.3516666666668</v>
      </c>
      <c r="EN56">
        <v>27.38121111111111</v>
      </c>
      <c r="EO56">
        <v>2.756594444444445</v>
      </c>
      <c r="EP56">
        <v>2.696292222222222</v>
      </c>
      <c r="EQ56">
        <v>22.62644444444445</v>
      </c>
      <c r="ER56">
        <v>22.26253333333333</v>
      </c>
      <c r="ES56">
        <v>299.996</v>
      </c>
      <c r="ET56">
        <v>0.8999723333333333</v>
      </c>
      <c r="EU56">
        <v>0.1000275555555556</v>
      </c>
      <c r="EV56">
        <v>0</v>
      </c>
      <c r="EW56">
        <v>695.3066666666668</v>
      </c>
      <c r="EX56">
        <v>4.99916</v>
      </c>
      <c r="EY56">
        <v>2799.238888888889</v>
      </c>
      <c r="EZ56">
        <v>2557.241111111111</v>
      </c>
      <c r="FA56">
        <v>36.562</v>
      </c>
      <c r="FB56">
        <v>39.812</v>
      </c>
      <c r="FC56">
        <v>37.986</v>
      </c>
      <c r="FD56">
        <v>39.65255555555555</v>
      </c>
      <c r="FE56">
        <v>38.937</v>
      </c>
      <c r="FF56">
        <v>265.4877777777778</v>
      </c>
      <c r="FG56">
        <v>29.51000000000001</v>
      </c>
      <c r="FH56">
        <v>0</v>
      </c>
      <c r="FI56">
        <v>2003.5</v>
      </c>
      <c r="FJ56">
        <v>0</v>
      </c>
      <c r="FK56">
        <v>696.2805</v>
      </c>
      <c r="FL56">
        <v>-11.62861538569164</v>
      </c>
      <c r="FM56">
        <v>22.11247875361697</v>
      </c>
      <c r="FN56">
        <v>2797.325769230769</v>
      </c>
      <c r="FO56">
        <v>15</v>
      </c>
      <c r="FP56">
        <v>1697740793</v>
      </c>
      <c r="FQ56" t="s">
        <v>431</v>
      </c>
      <c r="FR56">
        <v>1697740793</v>
      </c>
      <c r="FS56">
        <v>0</v>
      </c>
      <c r="FT56">
        <v>7</v>
      </c>
      <c r="FU56">
        <v>-0.032</v>
      </c>
      <c r="FV56">
        <v>0</v>
      </c>
      <c r="FW56">
        <v>0.159</v>
      </c>
      <c r="FX56">
        <v>0</v>
      </c>
      <c r="FY56">
        <v>415</v>
      </c>
      <c r="FZ56">
        <v>0</v>
      </c>
      <c r="GA56">
        <v>0.37</v>
      </c>
      <c r="GB56">
        <v>0</v>
      </c>
      <c r="GC56">
        <v>-62.00688292682927</v>
      </c>
      <c r="GD56">
        <v>5.577288501742001</v>
      </c>
      <c r="GE56">
        <v>0.5545264215053518</v>
      </c>
      <c r="GF56">
        <v>0</v>
      </c>
      <c r="GG56">
        <v>697.1522352941176</v>
      </c>
      <c r="GH56">
        <v>-14.45702063284495</v>
      </c>
      <c r="GI56">
        <v>1.462287371347168</v>
      </c>
      <c r="GJ56">
        <v>0</v>
      </c>
      <c r="GK56">
        <v>0</v>
      </c>
      <c r="GL56">
        <v>2</v>
      </c>
      <c r="GM56" t="s">
        <v>432</v>
      </c>
      <c r="GN56">
        <v>3.12778</v>
      </c>
      <c r="GO56">
        <v>2.76339</v>
      </c>
      <c r="GP56">
        <v>0.163088</v>
      </c>
      <c r="GQ56">
        <v>0.169861</v>
      </c>
      <c r="GR56">
        <v>0.129667</v>
      </c>
      <c r="GS56">
        <v>0.126051</v>
      </c>
      <c r="GT56">
        <v>25415.8</v>
      </c>
      <c r="GU56">
        <v>26824.5</v>
      </c>
      <c r="GV56">
        <v>30075.8</v>
      </c>
      <c r="GW56">
        <v>33184.8</v>
      </c>
      <c r="GX56">
        <v>37373.7</v>
      </c>
      <c r="GY56">
        <v>44453.8</v>
      </c>
      <c r="GZ56">
        <v>37072.8</v>
      </c>
      <c r="HA56">
        <v>44412.8</v>
      </c>
      <c r="HB56">
        <v>1.9542</v>
      </c>
      <c r="HC56">
        <v>1.9878</v>
      </c>
      <c r="HD56">
        <v>0.0497475</v>
      </c>
      <c r="HE56">
        <v>0</v>
      </c>
      <c r="HF56">
        <v>29.2482</v>
      </c>
      <c r="HG56">
        <v>999.9</v>
      </c>
      <c r="HH56">
        <v>62.2</v>
      </c>
      <c r="HI56">
        <v>33.7</v>
      </c>
      <c r="HJ56">
        <v>33.1897</v>
      </c>
      <c r="HK56">
        <v>62.1518</v>
      </c>
      <c r="HL56">
        <v>30.7772</v>
      </c>
      <c r="HM56">
        <v>1</v>
      </c>
      <c r="HN56">
        <v>0.259329</v>
      </c>
      <c r="HO56">
        <v>0.188614</v>
      </c>
      <c r="HP56">
        <v>20.3173</v>
      </c>
      <c r="HQ56">
        <v>5.20381</v>
      </c>
      <c r="HR56">
        <v>11.8542</v>
      </c>
      <c r="HS56">
        <v>4.98365</v>
      </c>
      <c r="HT56">
        <v>3.26258</v>
      </c>
      <c r="HU56">
        <v>766.7</v>
      </c>
      <c r="HV56">
        <v>4058.3</v>
      </c>
      <c r="HW56">
        <v>6840.1</v>
      </c>
      <c r="HX56">
        <v>39.9</v>
      </c>
      <c r="HY56">
        <v>1.88339</v>
      </c>
      <c r="HZ56">
        <v>1.87942</v>
      </c>
      <c r="IA56">
        <v>1.88149</v>
      </c>
      <c r="IB56">
        <v>1.87999</v>
      </c>
      <c r="IC56">
        <v>1.8782</v>
      </c>
      <c r="ID56">
        <v>1.87782</v>
      </c>
      <c r="IE56">
        <v>1.87961</v>
      </c>
      <c r="IF56">
        <v>1.87629</v>
      </c>
      <c r="IG56">
        <v>0</v>
      </c>
      <c r="IH56">
        <v>0</v>
      </c>
      <c r="II56">
        <v>0</v>
      </c>
      <c r="IJ56">
        <v>0</v>
      </c>
      <c r="IK56" t="s">
        <v>433</v>
      </c>
      <c r="IL56" t="s">
        <v>434</v>
      </c>
      <c r="IM56" t="s">
        <v>435</v>
      </c>
      <c r="IN56" t="s">
        <v>435</v>
      </c>
      <c r="IO56" t="s">
        <v>435</v>
      </c>
      <c r="IP56" t="s">
        <v>435</v>
      </c>
      <c r="IQ56">
        <v>0</v>
      </c>
      <c r="IR56">
        <v>100</v>
      </c>
      <c r="IS56">
        <v>100</v>
      </c>
      <c r="IT56">
        <v>0.545</v>
      </c>
      <c r="IU56">
        <v>0</v>
      </c>
      <c r="IV56">
        <v>-0.1957176418348122</v>
      </c>
      <c r="IW56">
        <v>0.001085284750954129</v>
      </c>
      <c r="IX56">
        <v>-2.12959365371586E-07</v>
      </c>
      <c r="IY56">
        <v>-7.809812456259381E-11</v>
      </c>
      <c r="IZ56">
        <v>0</v>
      </c>
      <c r="JA56">
        <v>0</v>
      </c>
      <c r="JB56">
        <v>0</v>
      </c>
      <c r="JC56">
        <v>0</v>
      </c>
      <c r="JD56">
        <v>18</v>
      </c>
      <c r="JE56">
        <v>2008</v>
      </c>
      <c r="JF56">
        <v>-1</v>
      </c>
      <c r="JG56">
        <v>-1</v>
      </c>
      <c r="JH56">
        <v>33.1</v>
      </c>
      <c r="JI56">
        <v>28295713</v>
      </c>
      <c r="JJ56">
        <v>2.09839</v>
      </c>
      <c r="JK56">
        <v>2.6001</v>
      </c>
      <c r="JL56">
        <v>1.54541</v>
      </c>
      <c r="JM56">
        <v>2.33398</v>
      </c>
      <c r="JN56">
        <v>1.5918</v>
      </c>
      <c r="JO56">
        <v>2.33887</v>
      </c>
      <c r="JP56">
        <v>38.8457</v>
      </c>
      <c r="JQ56">
        <v>15.2966</v>
      </c>
      <c r="JR56">
        <v>18</v>
      </c>
      <c r="JS56">
        <v>508.481</v>
      </c>
      <c r="JT56">
        <v>500.415</v>
      </c>
      <c r="JU56">
        <v>30.0395</v>
      </c>
      <c r="JV56">
        <v>30.7608</v>
      </c>
      <c r="JW56">
        <v>30.0004</v>
      </c>
      <c r="JX56">
        <v>30.8252</v>
      </c>
      <c r="JY56">
        <v>30.772</v>
      </c>
      <c r="JZ56">
        <v>42.1832</v>
      </c>
      <c r="KA56">
        <v>27.292</v>
      </c>
      <c r="KB56">
        <v>61.4092</v>
      </c>
      <c r="KC56">
        <v>29.9927</v>
      </c>
      <c r="KD56">
        <v>982.835</v>
      </c>
      <c r="KE56">
        <v>27.4618</v>
      </c>
      <c r="KF56">
        <v>101.291</v>
      </c>
      <c r="KG56">
        <v>100.808</v>
      </c>
    </row>
    <row r="57" spans="1:293">
      <c r="A57">
        <v>41</v>
      </c>
      <c r="B57">
        <v>1697742783.1</v>
      </c>
      <c r="C57">
        <v>200</v>
      </c>
      <c r="D57" t="s">
        <v>515</v>
      </c>
      <c r="E57" t="s">
        <v>516</v>
      </c>
      <c r="F57">
        <v>5</v>
      </c>
      <c r="G57" t="s">
        <v>427</v>
      </c>
      <c r="H57" t="s">
        <v>428</v>
      </c>
      <c r="I57">
        <v>1697742780.3</v>
      </c>
      <c r="J57">
        <f>(K57)/1000</f>
        <v>0</v>
      </c>
      <c r="K57">
        <f>IF(DP57, AN57, AH57)</f>
        <v>0</v>
      </c>
      <c r="L57">
        <f>IF(DP57, AI57, AG57)</f>
        <v>0</v>
      </c>
      <c r="M57">
        <f>DR57 - IF(AU57&gt;1, L57*DL57*100.0/(AW57*EF57), 0)</f>
        <v>0</v>
      </c>
      <c r="N57">
        <f>((T57-J57/2)*M57-L57)/(T57+J57/2)</f>
        <v>0</v>
      </c>
      <c r="O57">
        <f>N57*(DY57+DZ57)/1000.0</f>
        <v>0</v>
      </c>
      <c r="P57">
        <f>(DR57 - IF(AU57&gt;1, L57*DL57*100.0/(AW57*EF57), 0))*(DY57+DZ57)/1000.0</f>
        <v>0</v>
      </c>
      <c r="Q57">
        <f>2.0/((1/S57-1/R57)+SIGN(S57)*SQRT((1/S57-1/R57)*(1/S57-1/R57) + 4*DM57/((DM57+1)*(DM57+1))*(2*1/S57*1/R57-1/R57*1/R57)))</f>
        <v>0</v>
      </c>
      <c r="R57">
        <f>IF(LEFT(DN57,1)&lt;&gt;"0",IF(LEFT(DN57,1)="1",3.0,DO57),$D$5+$E$5*(EF57*DY57/($K$5*1000))+$F$5*(EF57*DY57/($K$5*1000))*MAX(MIN(DL57,$J$5),$I$5)*MAX(MIN(DL57,$J$5),$I$5)+$G$5*MAX(MIN(DL57,$J$5),$I$5)*(EF57*DY57/($K$5*1000))+$H$5*(EF57*DY57/($K$5*1000))*(EF57*DY57/($K$5*1000)))</f>
        <v>0</v>
      </c>
      <c r="S57">
        <f>J57*(1000-(1000*0.61365*exp(17.502*W57/(240.97+W57))/(DY57+DZ57)+DT57)/2)/(1000*0.61365*exp(17.502*W57/(240.97+W57))/(DY57+DZ57)-DT57)</f>
        <v>0</v>
      </c>
      <c r="T57">
        <f>1/((DM57+1)/(Q57/1.6)+1/(R57/1.37)) + DM57/((DM57+1)/(Q57/1.6) + DM57/(R57/1.37))</f>
        <v>0</v>
      </c>
      <c r="U57">
        <f>(DH57*DK57)</f>
        <v>0</v>
      </c>
      <c r="V57">
        <f>(EA57+(U57+2*0.95*5.67E-8*(((EA57+$B$7)+273)^4-(EA57+273)^4)-44100*J57)/(1.84*29.3*R57+8*0.95*5.67E-8*(EA57+273)^3))</f>
        <v>0</v>
      </c>
      <c r="W57">
        <f>($C$7*EB57+$D$7*EC57+$E$7*V57)</f>
        <v>0</v>
      </c>
      <c r="X57">
        <f>0.61365*exp(17.502*W57/(240.97+W57))</f>
        <v>0</v>
      </c>
      <c r="Y57">
        <f>(Z57/AA57*100)</f>
        <v>0</v>
      </c>
      <c r="Z57">
        <f>DT57*(DY57+DZ57)/1000</f>
        <v>0</v>
      </c>
      <c r="AA57">
        <f>0.61365*exp(17.502*EA57/(240.97+EA57))</f>
        <v>0</v>
      </c>
      <c r="AB57">
        <f>(X57-DT57*(DY57+DZ57)/1000)</f>
        <v>0</v>
      </c>
      <c r="AC57">
        <f>(-J57*44100)</f>
        <v>0</v>
      </c>
      <c r="AD57">
        <f>2*29.3*R57*0.92*(EA57-W57)</f>
        <v>0</v>
      </c>
      <c r="AE57">
        <f>2*0.95*5.67E-8*(((EA57+$B$7)+273)^4-(W57+273)^4)</f>
        <v>0</v>
      </c>
      <c r="AF57">
        <f>U57+AE57+AC57+AD57</f>
        <v>0</v>
      </c>
      <c r="AG57">
        <f>DX57*AU57*(DS57-DR57*(1000-AU57*DU57)/(1000-AU57*DT57))/(100*DL57)</f>
        <v>0</v>
      </c>
      <c r="AH57">
        <f>1000*DX57*AU57*(DT57-DU57)/(100*DL57*(1000-AU57*DT57))</f>
        <v>0</v>
      </c>
      <c r="AI57">
        <f>(AJ57 - AK57 - DY57*1E3/(8.314*(EA57+273.15)) * AM57/DX57 * AL57) * DX57/(100*DL57) * (1000 - DU57)/1000</f>
        <v>0</v>
      </c>
      <c r="AJ57">
        <v>984.9560175048201</v>
      </c>
      <c r="AK57">
        <v>936.1588909090909</v>
      </c>
      <c r="AL57">
        <v>5.264126466307089</v>
      </c>
      <c r="AM57">
        <v>66.57056802044264</v>
      </c>
      <c r="AN57">
        <f>(AP57 - AO57 + DY57*1E3/(8.314*(EA57+273.15)) * AR57/DX57 * AQ57) * DX57/(100*DL57) * 1000/(1000 - AP57)</f>
        <v>0</v>
      </c>
      <c r="AO57">
        <v>27.38916249573596</v>
      </c>
      <c r="AP57">
        <v>27.95399878787878</v>
      </c>
      <c r="AQ57">
        <v>-0.005741393737256802</v>
      </c>
      <c r="AR57">
        <v>77.99991193535263</v>
      </c>
      <c r="AS57">
        <v>0</v>
      </c>
      <c r="AT57">
        <v>0</v>
      </c>
      <c r="AU57">
        <f>IF(AS57*$H$13&gt;=AW57,1.0,(AW57/(AW57-AS57*$H$13)))</f>
        <v>0</v>
      </c>
      <c r="AV57">
        <f>(AU57-1)*100</f>
        <v>0</v>
      </c>
      <c r="AW57">
        <f>MAX(0,($B$13+$C$13*EF57)/(1+$D$13*EF57)*DY57/(EA57+273)*$E$13)</f>
        <v>0</v>
      </c>
      <c r="AX57" t="s">
        <v>429</v>
      </c>
      <c r="AY57" t="s">
        <v>429</v>
      </c>
      <c r="AZ57">
        <v>0</v>
      </c>
      <c r="BA57">
        <v>0</v>
      </c>
      <c r="BB57">
        <f>1-AZ57/BA57</f>
        <v>0</v>
      </c>
      <c r="BC57">
        <v>0</v>
      </c>
      <c r="BD57" t="s">
        <v>429</v>
      </c>
      <c r="BE57" t="s">
        <v>429</v>
      </c>
      <c r="BF57">
        <v>0</v>
      </c>
      <c r="BG57">
        <v>0</v>
      </c>
      <c r="BH57">
        <f>1-BF57/BG57</f>
        <v>0</v>
      </c>
      <c r="BI57">
        <v>0.5</v>
      </c>
      <c r="BJ57">
        <f>DI57</f>
        <v>0</v>
      </c>
      <c r="BK57">
        <f>L57</f>
        <v>0</v>
      </c>
      <c r="BL57">
        <f>BH57*BI57*BJ57</f>
        <v>0</v>
      </c>
      <c r="BM57">
        <f>(BK57-BC57)/BJ57</f>
        <v>0</v>
      </c>
      <c r="BN57">
        <f>(BA57-BG57)/BG57</f>
        <v>0</v>
      </c>
      <c r="BO57">
        <f>AZ57/(BB57+AZ57/BG57)</f>
        <v>0</v>
      </c>
      <c r="BP57" t="s">
        <v>429</v>
      </c>
      <c r="BQ57">
        <v>0</v>
      </c>
      <c r="BR57">
        <f>IF(BQ57&lt;&gt;0, BQ57, BO57)</f>
        <v>0</v>
      </c>
      <c r="BS57">
        <f>1-BR57/BG57</f>
        <v>0</v>
      </c>
      <c r="BT57">
        <f>(BG57-BF57)/(BG57-BR57)</f>
        <v>0</v>
      </c>
      <c r="BU57">
        <f>(BA57-BG57)/(BA57-BR57)</f>
        <v>0</v>
      </c>
      <c r="BV57">
        <f>(BG57-BF57)/(BG57-AZ57)</f>
        <v>0</v>
      </c>
      <c r="BW57">
        <f>(BA57-BG57)/(BA57-AZ57)</f>
        <v>0</v>
      </c>
      <c r="BX57">
        <f>(BT57*BR57/BF57)</f>
        <v>0</v>
      </c>
      <c r="BY57">
        <f>(1-BX57)</f>
        <v>0</v>
      </c>
      <c r="BZ57">
        <v>1254</v>
      </c>
      <c r="CA57">
        <v>290.0000000000001</v>
      </c>
      <c r="CB57">
        <v>1794.22</v>
      </c>
      <c r="CC57">
        <v>145</v>
      </c>
      <c r="CD57">
        <v>10489.1</v>
      </c>
      <c r="CE57">
        <v>1791.54</v>
      </c>
      <c r="CF57">
        <v>2.68</v>
      </c>
      <c r="CG57">
        <v>300.0000000000001</v>
      </c>
      <c r="CH57">
        <v>24</v>
      </c>
      <c r="CI57">
        <v>1830.069211033827</v>
      </c>
      <c r="CJ57">
        <v>2.659560471730547</v>
      </c>
      <c r="CK57">
        <v>-40.40927745103821</v>
      </c>
      <c r="CL57">
        <v>2.423317042066543</v>
      </c>
      <c r="CM57">
        <v>0.9085152786405289</v>
      </c>
      <c r="CN57">
        <v>-0.008400608898776423</v>
      </c>
      <c r="CO57">
        <v>289.9999999999999</v>
      </c>
      <c r="CP57">
        <v>1781.89</v>
      </c>
      <c r="CQ57">
        <v>685</v>
      </c>
      <c r="CR57">
        <v>10454.8</v>
      </c>
      <c r="CS57">
        <v>1791.42</v>
      </c>
      <c r="CT57">
        <v>-9.529999999999999</v>
      </c>
      <c r="DH57">
        <f>$B$11*EG57+$C$11*EH57+$F$11*ES57*(1-EV57)</f>
        <v>0</v>
      </c>
      <c r="DI57">
        <f>DH57*DJ57</f>
        <v>0</v>
      </c>
      <c r="DJ57">
        <f>($B$11*$D$9+$C$11*$D$9+$F$11*((FF57+EX57)/MAX(FF57+EX57+FG57, 0.1)*$I$9+FG57/MAX(FF57+EX57+FG57, 0.1)*$J$9))/($B$11+$C$11+$F$11)</f>
        <v>0</v>
      </c>
      <c r="DK57">
        <f>($B$11*$K$9+$C$11*$K$9+$F$11*((FF57+EX57)/MAX(FF57+EX57+FG57, 0.1)*$P$9+FG57/MAX(FF57+EX57+FG57, 0.1)*$Q$9))/($B$11+$C$11+$F$11)</f>
        <v>0</v>
      </c>
      <c r="DL57">
        <v>6</v>
      </c>
      <c r="DM57">
        <v>0.5</v>
      </c>
      <c r="DN57" t="s">
        <v>430</v>
      </c>
      <c r="DO57">
        <v>2</v>
      </c>
      <c r="DP57" t="b">
        <v>1</v>
      </c>
      <c r="DQ57">
        <v>1697742780.3</v>
      </c>
      <c r="DR57">
        <v>898.2071</v>
      </c>
      <c r="DS57">
        <v>959.159</v>
      </c>
      <c r="DT57">
        <v>27.96679</v>
      </c>
      <c r="DU57">
        <v>27.38909</v>
      </c>
      <c r="DV57">
        <v>897.6568000000001</v>
      </c>
      <c r="DW57">
        <v>27.96679</v>
      </c>
      <c r="DX57">
        <v>499.991</v>
      </c>
      <c r="DY57">
        <v>98.47350999999999</v>
      </c>
      <c r="DZ57">
        <v>0.09986717999999999</v>
      </c>
      <c r="EA57">
        <v>30.60495</v>
      </c>
      <c r="EB57">
        <v>30.05945</v>
      </c>
      <c r="EC57">
        <v>999.9</v>
      </c>
      <c r="ED57">
        <v>0</v>
      </c>
      <c r="EE57">
        <v>0</v>
      </c>
      <c r="EF57">
        <v>10025.242</v>
      </c>
      <c r="EG57">
        <v>0</v>
      </c>
      <c r="EH57">
        <v>270.9251</v>
      </c>
      <c r="EI57">
        <v>-60.95189000000001</v>
      </c>
      <c r="EJ57">
        <v>924.0496999999999</v>
      </c>
      <c r="EK57">
        <v>986.1692999999999</v>
      </c>
      <c r="EL57">
        <v>0.5777174</v>
      </c>
      <c r="EM57">
        <v>959.159</v>
      </c>
      <c r="EN57">
        <v>27.38909</v>
      </c>
      <c r="EO57">
        <v>2.753989</v>
      </c>
      <c r="EP57">
        <v>2.697102</v>
      </c>
      <c r="EQ57">
        <v>22.61087</v>
      </c>
      <c r="ER57">
        <v>22.26745</v>
      </c>
      <c r="ES57">
        <v>300.0669</v>
      </c>
      <c r="ET57">
        <v>0.8999980000000001</v>
      </c>
      <c r="EU57">
        <v>0.10000183</v>
      </c>
      <c r="EV57">
        <v>0</v>
      </c>
      <c r="EW57">
        <v>694.8181</v>
      </c>
      <c r="EX57">
        <v>4.999160000000001</v>
      </c>
      <c r="EY57">
        <v>2802.668</v>
      </c>
      <c r="EZ57">
        <v>2557.876</v>
      </c>
      <c r="FA57">
        <v>36.562</v>
      </c>
      <c r="FB57">
        <v>39.812</v>
      </c>
      <c r="FC57">
        <v>38</v>
      </c>
      <c r="FD57">
        <v>39.6808</v>
      </c>
      <c r="FE57">
        <v>38.937</v>
      </c>
      <c r="FF57">
        <v>265.559</v>
      </c>
      <c r="FG57">
        <v>29.51</v>
      </c>
      <c r="FH57">
        <v>0</v>
      </c>
      <c r="FI57">
        <v>2008.299999952316</v>
      </c>
      <c r="FJ57">
        <v>0</v>
      </c>
      <c r="FK57">
        <v>695.4699230769231</v>
      </c>
      <c r="FL57">
        <v>-9.014290596571387</v>
      </c>
      <c r="FM57">
        <v>28.12000002788056</v>
      </c>
      <c r="FN57">
        <v>2799.681153846154</v>
      </c>
      <c r="FO57">
        <v>15</v>
      </c>
      <c r="FP57">
        <v>1697740793</v>
      </c>
      <c r="FQ57" t="s">
        <v>431</v>
      </c>
      <c r="FR57">
        <v>1697740793</v>
      </c>
      <c r="FS57">
        <v>0</v>
      </c>
      <c r="FT57">
        <v>7</v>
      </c>
      <c r="FU57">
        <v>-0.032</v>
      </c>
      <c r="FV57">
        <v>0</v>
      </c>
      <c r="FW57">
        <v>0.159</v>
      </c>
      <c r="FX57">
        <v>0</v>
      </c>
      <c r="FY57">
        <v>415</v>
      </c>
      <c r="FZ57">
        <v>0</v>
      </c>
      <c r="GA57">
        <v>0.37</v>
      </c>
      <c r="GB57">
        <v>0</v>
      </c>
      <c r="GC57">
        <v>-61.5089475</v>
      </c>
      <c r="GD57">
        <v>4.765300187617565</v>
      </c>
      <c r="GE57">
        <v>0.4643042951489354</v>
      </c>
      <c r="GF57">
        <v>0</v>
      </c>
      <c r="GG57">
        <v>695.912205882353</v>
      </c>
      <c r="GH57">
        <v>-10.14485867369822</v>
      </c>
      <c r="GI57">
        <v>1.070272471614033</v>
      </c>
      <c r="GJ57">
        <v>0</v>
      </c>
      <c r="GK57">
        <v>0</v>
      </c>
      <c r="GL57">
        <v>2</v>
      </c>
      <c r="GM57" t="s">
        <v>432</v>
      </c>
      <c r="GN57">
        <v>3.12787</v>
      </c>
      <c r="GO57">
        <v>2.76358</v>
      </c>
      <c r="GP57">
        <v>0.166169</v>
      </c>
      <c r="GQ57">
        <v>0.172786</v>
      </c>
      <c r="GR57">
        <v>0.129574</v>
      </c>
      <c r="GS57">
        <v>0.126073</v>
      </c>
      <c r="GT57">
        <v>25321.7</v>
      </c>
      <c r="GU57">
        <v>26729.7</v>
      </c>
      <c r="GV57">
        <v>30075.2</v>
      </c>
      <c r="GW57">
        <v>33184.5</v>
      </c>
      <c r="GX57">
        <v>37377.7</v>
      </c>
      <c r="GY57">
        <v>44452.2</v>
      </c>
      <c r="GZ57">
        <v>37072.6</v>
      </c>
      <c r="HA57">
        <v>44412</v>
      </c>
      <c r="HB57">
        <v>1.9544</v>
      </c>
      <c r="HC57">
        <v>1.98767</v>
      </c>
      <c r="HD57">
        <v>0.0490248</v>
      </c>
      <c r="HE57">
        <v>0</v>
      </c>
      <c r="HF57">
        <v>29.268</v>
      </c>
      <c r="HG57">
        <v>999.9</v>
      </c>
      <c r="HH57">
        <v>62.2</v>
      </c>
      <c r="HI57">
        <v>33.7</v>
      </c>
      <c r="HJ57">
        <v>33.1869</v>
      </c>
      <c r="HK57">
        <v>61.3518</v>
      </c>
      <c r="HL57">
        <v>30.7412</v>
      </c>
      <c r="HM57">
        <v>1</v>
      </c>
      <c r="HN57">
        <v>0.25971</v>
      </c>
      <c r="HO57">
        <v>0.271302</v>
      </c>
      <c r="HP57">
        <v>20.317</v>
      </c>
      <c r="HQ57">
        <v>5.20291</v>
      </c>
      <c r="HR57">
        <v>11.8542</v>
      </c>
      <c r="HS57">
        <v>4.983</v>
      </c>
      <c r="HT57">
        <v>3.26253</v>
      </c>
      <c r="HU57">
        <v>766.7</v>
      </c>
      <c r="HV57">
        <v>4058.3</v>
      </c>
      <c r="HW57">
        <v>6840.1</v>
      </c>
      <c r="HX57">
        <v>39.9</v>
      </c>
      <c r="HY57">
        <v>1.88339</v>
      </c>
      <c r="HZ57">
        <v>1.87939</v>
      </c>
      <c r="IA57">
        <v>1.88151</v>
      </c>
      <c r="IB57">
        <v>1.87998</v>
      </c>
      <c r="IC57">
        <v>1.8782</v>
      </c>
      <c r="ID57">
        <v>1.87779</v>
      </c>
      <c r="IE57">
        <v>1.87958</v>
      </c>
      <c r="IF57">
        <v>1.87628</v>
      </c>
      <c r="IG57">
        <v>0</v>
      </c>
      <c r="IH57">
        <v>0</v>
      </c>
      <c r="II57">
        <v>0</v>
      </c>
      <c r="IJ57">
        <v>0</v>
      </c>
      <c r="IK57" t="s">
        <v>433</v>
      </c>
      <c r="IL57" t="s">
        <v>434</v>
      </c>
      <c r="IM57" t="s">
        <v>435</v>
      </c>
      <c r="IN57" t="s">
        <v>435</v>
      </c>
      <c r="IO57" t="s">
        <v>435</v>
      </c>
      <c r="IP57" t="s">
        <v>435</v>
      </c>
      <c r="IQ57">
        <v>0</v>
      </c>
      <c r="IR57">
        <v>100</v>
      </c>
      <c r="IS57">
        <v>100</v>
      </c>
      <c r="IT57">
        <v>0.5570000000000001</v>
      </c>
      <c r="IU57">
        <v>0</v>
      </c>
      <c r="IV57">
        <v>-0.1957176418348122</v>
      </c>
      <c r="IW57">
        <v>0.001085284750954129</v>
      </c>
      <c r="IX57">
        <v>-2.12959365371586E-07</v>
      </c>
      <c r="IY57">
        <v>-7.809812456259381E-11</v>
      </c>
      <c r="IZ57">
        <v>0</v>
      </c>
      <c r="JA57">
        <v>0</v>
      </c>
      <c r="JB57">
        <v>0</v>
      </c>
      <c r="JC57">
        <v>0</v>
      </c>
      <c r="JD57">
        <v>18</v>
      </c>
      <c r="JE57">
        <v>2008</v>
      </c>
      <c r="JF57">
        <v>-1</v>
      </c>
      <c r="JG57">
        <v>-1</v>
      </c>
      <c r="JH57">
        <v>33.2</v>
      </c>
      <c r="JI57">
        <v>28295713.1</v>
      </c>
      <c r="JJ57">
        <v>2.146</v>
      </c>
      <c r="JK57">
        <v>2.59644</v>
      </c>
      <c r="JL57">
        <v>1.54541</v>
      </c>
      <c r="JM57">
        <v>2.33398</v>
      </c>
      <c r="JN57">
        <v>1.5918</v>
      </c>
      <c r="JO57">
        <v>2.39136</v>
      </c>
      <c r="JP57">
        <v>38.8211</v>
      </c>
      <c r="JQ57">
        <v>15.2966</v>
      </c>
      <c r="JR57">
        <v>18</v>
      </c>
      <c r="JS57">
        <v>508.604</v>
      </c>
      <c r="JT57">
        <v>500.335</v>
      </c>
      <c r="JU57">
        <v>29.984</v>
      </c>
      <c r="JV57">
        <v>30.7595</v>
      </c>
      <c r="JW57">
        <v>30.0003</v>
      </c>
      <c r="JX57">
        <v>30.825</v>
      </c>
      <c r="JY57">
        <v>30.7724</v>
      </c>
      <c r="JZ57">
        <v>43.0423</v>
      </c>
      <c r="KA57">
        <v>27.0107</v>
      </c>
      <c r="KB57">
        <v>61.4092</v>
      </c>
      <c r="KC57">
        <v>29.9348</v>
      </c>
      <c r="KD57">
        <v>1002.88</v>
      </c>
      <c r="KE57">
        <v>27.5255</v>
      </c>
      <c r="KF57">
        <v>101.29</v>
      </c>
      <c r="KG57">
        <v>100.806</v>
      </c>
    </row>
    <row r="58" spans="1:293">
      <c r="A58">
        <v>42</v>
      </c>
      <c r="B58">
        <v>1697742788.1</v>
      </c>
      <c r="C58">
        <v>205</v>
      </c>
      <c r="D58" t="s">
        <v>517</v>
      </c>
      <c r="E58" t="s">
        <v>518</v>
      </c>
      <c r="F58">
        <v>5</v>
      </c>
      <c r="G58" t="s">
        <v>427</v>
      </c>
      <c r="H58" t="s">
        <v>428</v>
      </c>
      <c r="I58">
        <v>1697742785.6</v>
      </c>
      <c r="J58">
        <f>(K58)/1000</f>
        <v>0</v>
      </c>
      <c r="K58">
        <f>IF(DP58, AN58, AH58)</f>
        <v>0</v>
      </c>
      <c r="L58">
        <f>IF(DP58, AI58, AG58)</f>
        <v>0</v>
      </c>
      <c r="M58">
        <f>DR58 - IF(AU58&gt;1, L58*DL58*100.0/(AW58*EF58), 0)</f>
        <v>0</v>
      </c>
      <c r="N58">
        <f>((T58-J58/2)*M58-L58)/(T58+J58/2)</f>
        <v>0</v>
      </c>
      <c r="O58">
        <f>N58*(DY58+DZ58)/1000.0</f>
        <v>0</v>
      </c>
      <c r="P58">
        <f>(DR58 - IF(AU58&gt;1, L58*DL58*100.0/(AW58*EF58), 0))*(DY58+DZ58)/1000.0</f>
        <v>0</v>
      </c>
      <c r="Q58">
        <f>2.0/((1/S58-1/R58)+SIGN(S58)*SQRT((1/S58-1/R58)*(1/S58-1/R58) + 4*DM58/((DM58+1)*(DM58+1))*(2*1/S58*1/R58-1/R58*1/R58)))</f>
        <v>0</v>
      </c>
      <c r="R58">
        <f>IF(LEFT(DN58,1)&lt;&gt;"0",IF(LEFT(DN58,1)="1",3.0,DO58),$D$5+$E$5*(EF58*DY58/($K$5*1000))+$F$5*(EF58*DY58/($K$5*1000))*MAX(MIN(DL58,$J$5),$I$5)*MAX(MIN(DL58,$J$5),$I$5)+$G$5*MAX(MIN(DL58,$J$5),$I$5)*(EF58*DY58/($K$5*1000))+$H$5*(EF58*DY58/($K$5*1000))*(EF58*DY58/($K$5*1000)))</f>
        <v>0</v>
      </c>
      <c r="S58">
        <f>J58*(1000-(1000*0.61365*exp(17.502*W58/(240.97+W58))/(DY58+DZ58)+DT58)/2)/(1000*0.61365*exp(17.502*W58/(240.97+W58))/(DY58+DZ58)-DT58)</f>
        <v>0</v>
      </c>
      <c r="T58">
        <f>1/((DM58+1)/(Q58/1.6)+1/(R58/1.37)) + DM58/((DM58+1)/(Q58/1.6) + DM58/(R58/1.37))</f>
        <v>0</v>
      </c>
      <c r="U58">
        <f>(DH58*DK58)</f>
        <v>0</v>
      </c>
      <c r="V58">
        <f>(EA58+(U58+2*0.95*5.67E-8*(((EA58+$B$7)+273)^4-(EA58+273)^4)-44100*J58)/(1.84*29.3*R58+8*0.95*5.67E-8*(EA58+273)^3))</f>
        <v>0</v>
      </c>
      <c r="W58">
        <f>($C$7*EB58+$D$7*EC58+$E$7*V58)</f>
        <v>0</v>
      </c>
      <c r="X58">
        <f>0.61365*exp(17.502*W58/(240.97+W58))</f>
        <v>0</v>
      </c>
      <c r="Y58">
        <f>(Z58/AA58*100)</f>
        <v>0</v>
      </c>
      <c r="Z58">
        <f>DT58*(DY58+DZ58)/1000</f>
        <v>0</v>
      </c>
      <c r="AA58">
        <f>0.61365*exp(17.502*EA58/(240.97+EA58))</f>
        <v>0</v>
      </c>
      <c r="AB58">
        <f>(X58-DT58*(DY58+DZ58)/1000)</f>
        <v>0</v>
      </c>
      <c r="AC58">
        <f>(-J58*44100)</f>
        <v>0</v>
      </c>
      <c r="AD58">
        <f>2*29.3*R58*0.92*(EA58-W58)</f>
        <v>0</v>
      </c>
      <c r="AE58">
        <f>2*0.95*5.67E-8*(((EA58+$B$7)+273)^4-(W58+273)^4)</f>
        <v>0</v>
      </c>
      <c r="AF58">
        <f>U58+AE58+AC58+AD58</f>
        <v>0</v>
      </c>
      <c r="AG58">
        <f>DX58*AU58*(DS58-DR58*(1000-AU58*DU58)/(1000-AU58*DT58))/(100*DL58)</f>
        <v>0</v>
      </c>
      <c r="AH58">
        <f>1000*DX58*AU58*(DT58-DU58)/(100*DL58*(1000-AU58*DT58))</f>
        <v>0</v>
      </c>
      <c r="AI58">
        <f>(AJ58 - AK58 - DY58*1E3/(8.314*(EA58+273.15)) * AM58/DX58 * AL58) * DX58/(100*DL58) * (1000 - DU58)/1000</f>
        <v>0</v>
      </c>
      <c r="AJ58">
        <v>1010.769105868329</v>
      </c>
      <c r="AK58">
        <v>962.5939212121208</v>
      </c>
      <c r="AL58">
        <v>5.285334458412848</v>
      </c>
      <c r="AM58">
        <v>66.57056802044264</v>
      </c>
      <c r="AN58">
        <f>(AP58 - AO58 + DY58*1E3/(8.314*(EA58+273.15)) * AR58/DX58 * AQ58) * DX58/(100*DL58) * 1000/(1000 - AP58)</f>
        <v>0</v>
      </c>
      <c r="AO58">
        <v>27.39657252357352</v>
      </c>
      <c r="AP58">
        <v>27.92285636363637</v>
      </c>
      <c r="AQ58">
        <v>-0.006621174946634082</v>
      </c>
      <c r="AR58">
        <v>77.99991193535263</v>
      </c>
      <c r="AS58">
        <v>0</v>
      </c>
      <c r="AT58">
        <v>0</v>
      </c>
      <c r="AU58">
        <f>IF(AS58*$H$13&gt;=AW58,1.0,(AW58/(AW58-AS58*$H$13)))</f>
        <v>0</v>
      </c>
      <c r="AV58">
        <f>(AU58-1)*100</f>
        <v>0</v>
      </c>
      <c r="AW58">
        <f>MAX(0,($B$13+$C$13*EF58)/(1+$D$13*EF58)*DY58/(EA58+273)*$E$13)</f>
        <v>0</v>
      </c>
      <c r="AX58" t="s">
        <v>429</v>
      </c>
      <c r="AY58" t="s">
        <v>429</v>
      </c>
      <c r="AZ58">
        <v>0</v>
      </c>
      <c r="BA58">
        <v>0</v>
      </c>
      <c r="BB58">
        <f>1-AZ58/BA58</f>
        <v>0</v>
      </c>
      <c r="BC58">
        <v>0</v>
      </c>
      <c r="BD58" t="s">
        <v>429</v>
      </c>
      <c r="BE58" t="s">
        <v>429</v>
      </c>
      <c r="BF58">
        <v>0</v>
      </c>
      <c r="BG58">
        <v>0</v>
      </c>
      <c r="BH58">
        <f>1-BF58/BG58</f>
        <v>0</v>
      </c>
      <c r="BI58">
        <v>0.5</v>
      </c>
      <c r="BJ58">
        <f>DI58</f>
        <v>0</v>
      </c>
      <c r="BK58">
        <f>L58</f>
        <v>0</v>
      </c>
      <c r="BL58">
        <f>BH58*BI58*BJ58</f>
        <v>0</v>
      </c>
      <c r="BM58">
        <f>(BK58-BC58)/BJ58</f>
        <v>0</v>
      </c>
      <c r="BN58">
        <f>(BA58-BG58)/BG58</f>
        <v>0</v>
      </c>
      <c r="BO58">
        <f>AZ58/(BB58+AZ58/BG58)</f>
        <v>0</v>
      </c>
      <c r="BP58" t="s">
        <v>429</v>
      </c>
      <c r="BQ58">
        <v>0</v>
      </c>
      <c r="BR58">
        <f>IF(BQ58&lt;&gt;0, BQ58, BO58)</f>
        <v>0</v>
      </c>
      <c r="BS58">
        <f>1-BR58/BG58</f>
        <v>0</v>
      </c>
      <c r="BT58">
        <f>(BG58-BF58)/(BG58-BR58)</f>
        <v>0</v>
      </c>
      <c r="BU58">
        <f>(BA58-BG58)/(BA58-BR58)</f>
        <v>0</v>
      </c>
      <c r="BV58">
        <f>(BG58-BF58)/(BG58-AZ58)</f>
        <v>0</v>
      </c>
      <c r="BW58">
        <f>(BA58-BG58)/(BA58-AZ58)</f>
        <v>0</v>
      </c>
      <c r="BX58">
        <f>(BT58*BR58/BF58)</f>
        <v>0</v>
      </c>
      <c r="BY58">
        <f>(1-BX58)</f>
        <v>0</v>
      </c>
      <c r="BZ58">
        <v>1254</v>
      </c>
      <c r="CA58">
        <v>290.0000000000001</v>
      </c>
      <c r="CB58">
        <v>1794.22</v>
      </c>
      <c r="CC58">
        <v>145</v>
      </c>
      <c r="CD58">
        <v>10489.1</v>
      </c>
      <c r="CE58">
        <v>1791.54</v>
      </c>
      <c r="CF58">
        <v>2.68</v>
      </c>
      <c r="CG58">
        <v>300.0000000000001</v>
      </c>
      <c r="CH58">
        <v>24</v>
      </c>
      <c r="CI58">
        <v>1830.069211033827</v>
      </c>
      <c r="CJ58">
        <v>2.659560471730547</v>
      </c>
      <c r="CK58">
        <v>-40.40927745103821</v>
      </c>
      <c r="CL58">
        <v>2.423317042066543</v>
      </c>
      <c r="CM58">
        <v>0.9085152786405289</v>
      </c>
      <c r="CN58">
        <v>-0.008400608898776423</v>
      </c>
      <c r="CO58">
        <v>289.9999999999999</v>
      </c>
      <c r="CP58">
        <v>1781.89</v>
      </c>
      <c r="CQ58">
        <v>685</v>
      </c>
      <c r="CR58">
        <v>10454.8</v>
      </c>
      <c r="CS58">
        <v>1791.42</v>
      </c>
      <c r="CT58">
        <v>-9.529999999999999</v>
      </c>
      <c r="DH58">
        <f>$B$11*EG58+$C$11*EH58+$F$11*ES58*(1-EV58)</f>
        <v>0</v>
      </c>
      <c r="DI58">
        <f>DH58*DJ58</f>
        <v>0</v>
      </c>
      <c r="DJ58">
        <f>($B$11*$D$9+$C$11*$D$9+$F$11*((FF58+EX58)/MAX(FF58+EX58+FG58, 0.1)*$I$9+FG58/MAX(FF58+EX58+FG58, 0.1)*$J$9))/($B$11+$C$11+$F$11)</f>
        <v>0</v>
      </c>
      <c r="DK58">
        <f>($B$11*$K$9+$C$11*$K$9+$F$11*((FF58+EX58)/MAX(FF58+EX58+FG58, 0.1)*$P$9+FG58/MAX(FF58+EX58+FG58, 0.1)*$Q$9))/($B$11+$C$11+$F$11)</f>
        <v>0</v>
      </c>
      <c r="DL58">
        <v>6</v>
      </c>
      <c r="DM58">
        <v>0.5</v>
      </c>
      <c r="DN58" t="s">
        <v>430</v>
      </c>
      <c r="DO58">
        <v>2</v>
      </c>
      <c r="DP58" t="b">
        <v>1</v>
      </c>
      <c r="DQ58">
        <v>1697742785.6</v>
      </c>
      <c r="DR58">
        <v>925.4300000000001</v>
      </c>
      <c r="DS58">
        <v>985.8073333333333</v>
      </c>
      <c r="DT58">
        <v>27.93514444444445</v>
      </c>
      <c r="DU58">
        <v>27.40782222222222</v>
      </c>
      <c r="DV58">
        <v>924.8657777777777</v>
      </c>
      <c r="DW58">
        <v>27.93514444444445</v>
      </c>
      <c r="DX58">
        <v>499.9827777777778</v>
      </c>
      <c r="DY58">
        <v>98.47303333333333</v>
      </c>
      <c r="DZ58">
        <v>0.0999295</v>
      </c>
      <c r="EA58">
        <v>30.60705555555556</v>
      </c>
      <c r="EB58">
        <v>30.07066666666666</v>
      </c>
      <c r="EC58">
        <v>999.9000000000001</v>
      </c>
      <c r="ED58">
        <v>0</v>
      </c>
      <c r="EE58">
        <v>0</v>
      </c>
      <c r="EF58">
        <v>10004.59222222222</v>
      </c>
      <c r="EG58">
        <v>0</v>
      </c>
      <c r="EH58">
        <v>269.8534444444444</v>
      </c>
      <c r="EI58">
        <v>-60.37716666666667</v>
      </c>
      <c r="EJ58">
        <v>952.0247777777778</v>
      </c>
      <c r="EK58">
        <v>1013.587777777778</v>
      </c>
      <c r="EL58">
        <v>0.5273293333333334</v>
      </c>
      <c r="EM58">
        <v>985.8073333333333</v>
      </c>
      <c r="EN58">
        <v>27.40782222222222</v>
      </c>
      <c r="EO58">
        <v>2.750858888888889</v>
      </c>
      <c r="EP58">
        <v>2.698931111111111</v>
      </c>
      <c r="EQ58">
        <v>22.59212222222222</v>
      </c>
      <c r="ER58">
        <v>22.2786</v>
      </c>
      <c r="ES58">
        <v>300.0162222222223</v>
      </c>
      <c r="ET58">
        <v>0.8999843333333334</v>
      </c>
      <c r="EU58">
        <v>0.1000155333333333</v>
      </c>
      <c r="EV58">
        <v>0</v>
      </c>
      <c r="EW58">
        <v>693.9974444444445</v>
      </c>
      <c r="EX58">
        <v>4.99916</v>
      </c>
      <c r="EY58">
        <v>2796.476666666666</v>
      </c>
      <c r="EZ58">
        <v>2557.426666666666</v>
      </c>
      <c r="FA58">
        <v>36.562</v>
      </c>
      <c r="FB58">
        <v>39.812</v>
      </c>
      <c r="FC58">
        <v>38</v>
      </c>
      <c r="FD58">
        <v>39.67322222222222</v>
      </c>
      <c r="FE58">
        <v>38.937</v>
      </c>
      <c r="FF58">
        <v>265.51</v>
      </c>
      <c r="FG58">
        <v>29.51000000000001</v>
      </c>
      <c r="FH58">
        <v>0</v>
      </c>
      <c r="FI58">
        <v>2013.700000047684</v>
      </c>
      <c r="FJ58">
        <v>0</v>
      </c>
      <c r="FK58">
        <v>694.62796</v>
      </c>
      <c r="FL58">
        <v>-7.118461532993078</v>
      </c>
      <c r="FM58">
        <v>-19.46384610878981</v>
      </c>
      <c r="FN58">
        <v>2799.2628</v>
      </c>
      <c r="FO58">
        <v>15</v>
      </c>
      <c r="FP58">
        <v>1697740793</v>
      </c>
      <c r="FQ58" t="s">
        <v>431</v>
      </c>
      <c r="FR58">
        <v>1697740793</v>
      </c>
      <c r="FS58">
        <v>0</v>
      </c>
      <c r="FT58">
        <v>7</v>
      </c>
      <c r="FU58">
        <v>-0.032</v>
      </c>
      <c r="FV58">
        <v>0</v>
      </c>
      <c r="FW58">
        <v>0.159</v>
      </c>
      <c r="FX58">
        <v>0</v>
      </c>
      <c r="FY58">
        <v>415</v>
      </c>
      <c r="FZ58">
        <v>0</v>
      </c>
      <c r="GA58">
        <v>0.37</v>
      </c>
      <c r="GB58">
        <v>0</v>
      </c>
      <c r="GC58">
        <v>-61.1487243902439</v>
      </c>
      <c r="GD58">
        <v>5.069550522648001</v>
      </c>
      <c r="GE58">
        <v>0.5054177223240819</v>
      </c>
      <c r="GF58">
        <v>0</v>
      </c>
      <c r="GG58">
        <v>695.2407647058824</v>
      </c>
      <c r="GH58">
        <v>-8.581145913362109</v>
      </c>
      <c r="GI58">
        <v>0.9295097714520913</v>
      </c>
      <c r="GJ58">
        <v>0</v>
      </c>
      <c r="GK58">
        <v>0</v>
      </c>
      <c r="GL58">
        <v>2</v>
      </c>
      <c r="GM58" t="s">
        <v>432</v>
      </c>
      <c r="GN58">
        <v>3.12793</v>
      </c>
      <c r="GO58">
        <v>2.76354</v>
      </c>
      <c r="GP58">
        <v>0.16921</v>
      </c>
      <c r="GQ58">
        <v>0.175656</v>
      </c>
      <c r="GR58">
        <v>0.129475</v>
      </c>
      <c r="GS58">
        <v>0.126238</v>
      </c>
      <c r="GT58">
        <v>25229</v>
      </c>
      <c r="GU58">
        <v>26636.5</v>
      </c>
      <c r="GV58">
        <v>30074.9</v>
      </c>
      <c r="GW58">
        <v>33184</v>
      </c>
      <c r="GX58">
        <v>37381.4</v>
      </c>
      <c r="GY58">
        <v>44443.7</v>
      </c>
      <c r="GZ58">
        <v>37071.7</v>
      </c>
      <c r="HA58">
        <v>44411.8</v>
      </c>
      <c r="HB58">
        <v>1.95462</v>
      </c>
      <c r="HC58">
        <v>1.98785</v>
      </c>
      <c r="HD58">
        <v>0.0481866</v>
      </c>
      <c r="HE58">
        <v>0</v>
      </c>
      <c r="HF58">
        <v>29.2884</v>
      </c>
      <c r="HG58">
        <v>999.9</v>
      </c>
      <c r="HH58">
        <v>62.2</v>
      </c>
      <c r="HI58">
        <v>33.7</v>
      </c>
      <c r="HJ58">
        <v>33.1882</v>
      </c>
      <c r="HK58">
        <v>61.6918</v>
      </c>
      <c r="HL58">
        <v>30.597</v>
      </c>
      <c r="HM58">
        <v>1</v>
      </c>
      <c r="HN58">
        <v>0.260318</v>
      </c>
      <c r="HO58">
        <v>0.35777</v>
      </c>
      <c r="HP58">
        <v>20.3167</v>
      </c>
      <c r="HQ58">
        <v>5.20366</v>
      </c>
      <c r="HR58">
        <v>11.8542</v>
      </c>
      <c r="HS58">
        <v>4.9832</v>
      </c>
      <c r="HT58">
        <v>3.26263</v>
      </c>
      <c r="HU58">
        <v>766.9</v>
      </c>
      <c r="HV58">
        <v>4060</v>
      </c>
      <c r="HW58">
        <v>6845</v>
      </c>
      <c r="HX58">
        <v>39.9</v>
      </c>
      <c r="HY58">
        <v>1.88339</v>
      </c>
      <c r="HZ58">
        <v>1.87941</v>
      </c>
      <c r="IA58">
        <v>1.88144</v>
      </c>
      <c r="IB58">
        <v>1.88</v>
      </c>
      <c r="IC58">
        <v>1.8782</v>
      </c>
      <c r="ID58">
        <v>1.87784</v>
      </c>
      <c r="IE58">
        <v>1.87962</v>
      </c>
      <c r="IF58">
        <v>1.87632</v>
      </c>
      <c r="IG58">
        <v>0</v>
      </c>
      <c r="IH58">
        <v>0</v>
      </c>
      <c r="II58">
        <v>0</v>
      </c>
      <c r="IJ58">
        <v>0</v>
      </c>
      <c r="IK58" t="s">
        <v>433</v>
      </c>
      <c r="IL58" t="s">
        <v>434</v>
      </c>
      <c r="IM58" t="s">
        <v>435</v>
      </c>
      <c r="IN58" t="s">
        <v>435</v>
      </c>
      <c r="IO58" t="s">
        <v>435</v>
      </c>
      <c r="IP58" t="s">
        <v>435</v>
      </c>
      <c r="IQ58">
        <v>0</v>
      </c>
      <c r="IR58">
        <v>100</v>
      </c>
      <c r="IS58">
        <v>100</v>
      </c>
      <c r="IT58">
        <v>0.57</v>
      </c>
      <c r="IU58">
        <v>0</v>
      </c>
      <c r="IV58">
        <v>-0.1957176418348122</v>
      </c>
      <c r="IW58">
        <v>0.001085284750954129</v>
      </c>
      <c r="IX58">
        <v>-2.12959365371586E-07</v>
      </c>
      <c r="IY58">
        <v>-7.809812456259381E-11</v>
      </c>
      <c r="IZ58">
        <v>0</v>
      </c>
      <c r="JA58">
        <v>0</v>
      </c>
      <c r="JB58">
        <v>0</v>
      </c>
      <c r="JC58">
        <v>0</v>
      </c>
      <c r="JD58">
        <v>18</v>
      </c>
      <c r="JE58">
        <v>2008</v>
      </c>
      <c r="JF58">
        <v>-1</v>
      </c>
      <c r="JG58">
        <v>-1</v>
      </c>
      <c r="JH58">
        <v>33.3</v>
      </c>
      <c r="JI58">
        <v>28295713.1</v>
      </c>
      <c r="JJ58">
        <v>2.18872</v>
      </c>
      <c r="JK58">
        <v>2.59521</v>
      </c>
      <c r="JL58">
        <v>1.54541</v>
      </c>
      <c r="JM58">
        <v>2.33276</v>
      </c>
      <c r="JN58">
        <v>1.5918</v>
      </c>
      <c r="JO58">
        <v>2.45239</v>
      </c>
      <c r="JP58">
        <v>38.8457</v>
      </c>
      <c r="JQ58">
        <v>15.2966</v>
      </c>
      <c r="JR58">
        <v>18</v>
      </c>
      <c r="JS58">
        <v>508.745</v>
      </c>
      <c r="JT58">
        <v>500.47</v>
      </c>
      <c r="JU58">
        <v>29.9222</v>
      </c>
      <c r="JV58">
        <v>30.7575</v>
      </c>
      <c r="JW58">
        <v>30.0005</v>
      </c>
      <c r="JX58">
        <v>30.825</v>
      </c>
      <c r="JY58">
        <v>30.7747</v>
      </c>
      <c r="JZ58">
        <v>43.9895</v>
      </c>
      <c r="KA58">
        <v>27.0107</v>
      </c>
      <c r="KB58">
        <v>61.4092</v>
      </c>
      <c r="KC58">
        <v>29.8677</v>
      </c>
      <c r="KD58">
        <v>1032.94</v>
      </c>
      <c r="KE58">
        <v>27.5962</v>
      </c>
      <c r="KF58">
        <v>101.288</v>
      </c>
      <c r="KG58">
        <v>100.805</v>
      </c>
    </row>
    <row r="59" spans="1:293">
      <c r="A59">
        <v>43</v>
      </c>
      <c r="B59">
        <v>1697742793.1</v>
      </c>
      <c r="C59">
        <v>210</v>
      </c>
      <c r="D59" t="s">
        <v>519</v>
      </c>
      <c r="E59" t="s">
        <v>520</v>
      </c>
      <c r="F59">
        <v>5</v>
      </c>
      <c r="G59" t="s">
        <v>427</v>
      </c>
      <c r="H59" t="s">
        <v>428</v>
      </c>
      <c r="I59">
        <v>1697742790.3</v>
      </c>
      <c r="J59">
        <f>(K59)/1000</f>
        <v>0</v>
      </c>
      <c r="K59">
        <f>IF(DP59, AN59, AH59)</f>
        <v>0</v>
      </c>
      <c r="L59">
        <f>IF(DP59, AI59, AG59)</f>
        <v>0</v>
      </c>
      <c r="M59">
        <f>DR59 - IF(AU59&gt;1, L59*DL59*100.0/(AW59*EF59), 0)</f>
        <v>0</v>
      </c>
      <c r="N59">
        <f>((T59-J59/2)*M59-L59)/(T59+J59/2)</f>
        <v>0</v>
      </c>
      <c r="O59">
        <f>N59*(DY59+DZ59)/1000.0</f>
        <v>0</v>
      </c>
      <c r="P59">
        <f>(DR59 - IF(AU59&gt;1, L59*DL59*100.0/(AW59*EF59), 0))*(DY59+DZ59)/1000.0</f>
        <v>0</v>
      </c>
      <c r="Q59">
        <f>2.0/((1/S59-1/R59)+SIGN(S59)*SQRT((1/S59-1/R59)*(1/S59-1/R59) + 4*DM59/((DM59+1)*(DM59+1))*(2*1/S59*1/R59-1/R59*1/R59)))</f>
        <v>0</v>
      </c>
      <c r="R59">
        <f>IF(LEFT(DN59,1)&lt;&gt;"0",IF(LEFT(DN59,1)="1",3.0,DO59),$D$5+$E$5*(EF59*DY59/($K$5*1000))+$F$5*(EF59*DY59/($K$5*1000))*MAX(MIN(DL59,$J$5),$I$5)*MAX(MIN(DL59,$J$5),$I$5)+$G$5*MAX(MIN(DL59,$J$5),$I$5)*(EF59*DY59/($K$5*1000))+$H$5*(EF59*DY59/($K$5*1000))*(EF59*DY59/($K$5*1000)))</f>
        <v>0</v>
      </c>
      <c r="S59">
        <f>J59*(1000-(1000*0.61365*exp(17.502*W59/(240.97+W59))/(DY59+DZ59)+DT59)/2)/(1000*0.61365*exp(17.502*W59/(240.97+W59))/(DY59+DZ59)-DT59)</f>
        <v>0</v>
      </c>
      <c r="T59">
        <f>1/((DM59+1)/(Q59/1.6)+1/(R59/1.37)) + DM59/((DM59+1)/(Q59/1.6) + DM59/(R59/1.37))</f>
        <v>0</v>
      </c>
      <c r="U59">
        <f>(DH59*DK59)</f>
        <v>0</v>
      </c>
      <c r="V59">
        <f>(EA59+(U59+2*0.95*5.67E-8*(((EA59+$B$7)+273)^4-(EA59+273)^4)-44100*J59)/(1.84*29.3*R59+8*0.95*5.67E-8*(EA59+273)^3))</f>
        <v>0</v>
      </c>
      <c r="W59">
        <f>($C$7*EB59+$D$7*EC59+$E$7*V59)</f>
        <v>0</v>
      </c>
      <c r="X59">
        <f>0.61365*exp(17.502*W59/(240.97+W59))</f>
        <v>0</v>
      </c>
      <c r="Y59">
        <f>(Z59/AA59*100)</f>
        <v>0</v>
      </c>
      <c r="Z59">
        <f>DT59*(DY59+DZ59)/1000</f>
        <v>0</v>
      </c>
      <c r="AA59">
        <f>0.61365*exp(17.502*EA59/(240.97+EA59))</f>
        <v>0</v>
      </c>
      <c r="AB59">
        <f>(X59-DT59*(DY59+DZ59)/1000)</f>
        <v>0</v>
      </c>
      <c r="AC59">
        <f>(-J59*44100)</f>
        <v>0</v>
      </c>
      <c r="AD59">
        <f>2*29.3*R59*0.92*(EA59-W59)</f>
        <v>0</v>
      </c>
      <c r="AE59">
        <f>2*0.95*5.67E-8*(((EA59+$B$7)+273)^4-(W59+273)^4)</f>
        <v>0</v>
      </c>
      <c r="AF59">
        <f>U59+AE59+AC59+AD59</f>
        <v>0</v>
      </c>
      <c r="AG59">
        <f>DX59*AU59*(DS59-DR59*(1000-AU59*DU59)/(1000-AU59*DT59))/(100*DL59)</f>
        <v>0</v>
      </c>
      <c r="AH59">
        <f>1000*DX59*AU59*(DT59-DU59)/(100*DL59*(1000-AU59*DT59))</f>
        <v>0</v>
      </c>
      <c r="AI59">
        <f>(AJ59 - AK59 - DY59*1E3/(8.314*(EA59+273.15)) * AM59/DX59 * AL59) * DX59/(100*DL59) * (1000 - DU59)/1000</f>
        <v>0</v>
      </c>
      <c r="AJ59">
        <v>1036.852183063088</v>
      </c>
      <c r="AK59">
        <v>988.9016303030306</v>
      </c>
      <c r="AL59">
        <v>5.249956800464013</v>
      </c>
      <c r="AM59">
        <v>66.57056802044264</v>
      </c>
      <c r="AN59">
        <f>(AP59 - AO59 + DY59*1E3/(8.314*(EA59+273.15)) * AR59/DX59 * AQ59) * DX59/(100*DL59) * 1000/(1000 - AP59)</f>
        <v>0</v>
      </c>
      <c r="AO59">
        <v>27.46637738646056</v>
      </c>
      <c r="AP59">
        <v>27.91603636363636</v>
      </c>
      <c r="AQ59">
        <v>-0.0004979692777607875</v>
      </c>
      <c r="AR59">
        <v>77.99991193535263</v>
      </c>
      <c r="AS59">
        <v>0</v>
      </c>
      <c r="AT59">
        <v>0</v>
      </c>
      <c r="AU59">
        <f>IF(AS59*$H$13&gt;=AW59,1.0,(AW59/(AW59-AS59*$H$13)))</f>
        <v>0</v>
      </c>
      <c r="AV59">
        <f>(AU59-1)*100</f>
        <v>0</v>
      </c>
      <c r="AW59">
        <f>MAX(0,($B$13+$C$13*EF59)/(1+$D$13*EF59)*DY59/(EA59+273)*$E$13)</f>
        <v>0</v>
      </c>
      <c r="AX59" t="s">
        <v>429</v>
      </c>
      <c r="AY59" t="s">
        <v>429</v>
      </c>
      <c r="AZ59">
        <v>0</v>
      </c>
      <c r="BA59">
        <v>0</v>
      </c>
      <c r="BB59">
        <f>1-AZ59/BA59</f>
        <v>0</v>
      </c>
      <c r="BC59">
        <v>0</v>
      </c>
      <c r="BD59" t="s">
        <v>429</v>
      </c>
      <c r="BE59" t="s">
        <v>429</v>
      </c>
      <c r="BF59">
        <v>0</v>
      </c>
      <c r="BG59">
        <v>0</v>
      </c>
      <c r="BH59">
        <f>1-BF59/BG59</f>
        <v>0</v>
      </c>
      <c r="BI59">
        <v>0.5</v>
      </c>
      <c r="BJ59">
        <f>DI59</f>
        <v>0</v>
      </c>
      <c r="BK59">
        <f>L59</f>
        <v>0</v>
      </c>
      <c r="BL59">
        <f>BH59*BI59*BJ59</f>
        <v>0</v>
      </c>
      <c r="BM59">
        <f>(BK59-BC59)/BJ59</f>
        <v>0</v>
      </c>
      <c r="BN59">
        <f>(BA59-BG59)/BG59</f>
        <v>0</v>
      </c>
      <c r="BO59">
        <f>AZ59/(BB59+AZ59/BG59)</f>
        <v>0</v>
      </c>
      <c r="BP59" t="s">
        <v>429</v>
      </c>
      <c r="BQ59">
        <v>0</v>
      </c>
      <c r="BR59">
        <f>IF(BQ59&lt;&gt;0, BQ59, BO59)</f>
        <v>0</v>
      </c>
      <c r="BS59">
        <f>1-BR59/BG59</f>
        <v>0</v>
      </c>
      <c r="BT59">
        <f>(BG59-BF59)/(BG59-BR59)</f>
        <v>0</v>
      </c>
      <c r="BU59">
        <f>(BA59-BG59)/(BA59-BR59)</f>
        <v>0</v>
      </c>
      <c r="BV59">
        <f>(BG59-BF59)/(BG59-AZ59)</f>
        <v>0</v>
      </c>
      <c r="BW59">
        <f>(BA59-BG59)/(BA59-AZ59)</f>
        <v>0</v>
      </c>
      <c r="BX59">
        <f>(BT59*BR59/BF59)</f>
        <v>0</v>
      </c>
      <c r="BY59">
        <f>(1-BX59)</f>
        <v>0</v>
      </c>
      <c r="BZ59">
        <v>1254</v>
      </c>
      <c r="CA59">
        <v>290.0000000000001</v>
      </c>
      <c r="CB59">
        <v>1794.22</v>
      </c>
      <c r="CC59">
        <v>145</v>
      </c>
      <c r="CD59">
        <v>10489.1</v>
      </c>
      <c r="CE59">
        <v>1791.54</v>
      </c>
      <c r="CF59">
        <v>2.68</v>
      </c>
      <c r="CG59">
        <v>300.0000000000001</v>
      </c>
      <c r="CH59">
        <v>24</v>
      </c>
      <c r="CI59">
        <v>1830.069211033827</v>
      </c>
      <c r="CJ59">
        <v>2.659560471730547</v>
      </c>
      <c r="CK59">
        <v>-40.40927745103821</v>
      </c>
      <c r="CL59">
        <v>2.423317042066543</v>
      </c>
      <c r="CM59">
        <v>0.9085152786405289</v>
      </c>
      <c r="CN59">
        <v>-0.008400608898776423</v>
      </c>
      <c r="CO59">
        <v>289.9999999999999</v>
      </c>
      <c r="CP59">
        <v>1781.89</v>
      </c>
      <c r="CQ59">
        <v>685</v>
      </c>
      <c r="CR59">
        <v>10454.8</v>
      </c>
      <c r="CS59">
        <v>1791.42</v>
      </c>
      <c r="CT59">
        <v>-9.529999999999999</v>
      </c>
      <c r="DH59">
        <f>$B$11*EG59+$C$11*EH59+$F$11*ES59*(1-EV59)</f>
        <v>0</v>
      </c>
      <c r="DI59">
        <f>DH59*DJ59</f>
        <v>0</v>
      </c>
      <c r="DJ59">
        <f>($B$11*$D$9+$C$11*$D$9+$F$11*((FF59+EX59)/MAX(FF59+EX59+FG59, 0.1)*$I$9+FG59/MAX(FF59+EX59+FG59, 0.1)*$J$9))/($B$11+$C$11+$F$11)</f>
        <v>0</v>
      </c>
      <c r="DK59">
        <f>($B$11*$K$9+$C$11*$K$9+$F$11*((FF59+EX59)/MAX(FF59+EX59+FG59, 0.1)*$P$9+FG59/MAX(FF59+EX59+FG59, 0.1)*$Q$9))/($B$11+$C$11+$F$11)</f>
        <v>0</v>
      </c>
      <c r="DL59">
        <v>6</v>
      </c>
      <c r="DM59">
        <v>0.5</v>
      </c>
      <c r="DN59" t="s">
        <v>430</v>
      </c>
      <c r="DO59">
        <v>2</v>
      </c>
      <c r="DP59" t="b">
        <v>1</v>
      </c>
      <c r="DQ59">
        <v>1697742790.3</v>
      </c>
      <c r="DR59">
        <v>949.5514999999999</v>
      </c>
      <c r="DS59">
        <v>1009.5338</v>
      </c>
      <c r="DT59">
        <v>27.91796</v>
      </c>
      <c r="DU59">
        <v>27.46952</v>
      </c>
      <c r="DV59">
        <v>948.9760999999999</v>
      </c>
      <c r="DW59">
        <v>27.91796</v>
      </c>
      <c r="DX59">
        <v>500.0249</v>
      </c>
      <c r="DY59">
        <v>98.47176</v>
      </c>
      <c r="DZ59">
        <v>0.09994796999999998</v>
      </c>
      <c r="EA59">
        <v>30.6061</v>
      </c>
      <c r="EB59">
        <v>30.08155</v>
      </c>
      <c r="EC59">
        <v>999.9</v>
      </c>
      <c r="ED59">
        <v>0</v>
      </c>
      <c r="EE59">
        <v>0</v>
      </c>
      <c r="EF59">
        <v>10000.317</v>
      </c>
      <c r="EG59">
        <v>0</v>
      </c>
      <c r="EH59">
        <v>269.5372</v>
      </c>
      <c r="EI59">
        <v>-59.9812</v>
      </c>
      <c r="EJ59">
        <v>976.8224999999999</v>
      </c>
      <c r="EK59">
        <v>1038.048</v>
      </c>
      <c r="EL59">
        <v>0.4484408</v>
      </c>
      <c r="EM59">
        <v>1009.5338</v>
      </c>
      <c r="EN59">
        <v>27.46952</v>
      </c>
      <c r="EO59">
        <v>2.749132</v>
      </c>
      <c r="EP59">
        <v>2.704972</v>
      </c>
      <c r="EQ59">
        <v>22.58178</v>
      </c>
      <c r="ER59">
        <v>22.31535</v>
      </c>
      <c r="ES59">
        <v>299.9551</v>
      </c>
      <c r="ET59">
        <v>0.8999661000000001</v>
      </c>
      <c r="EU59">
        <v>0.1000338</v>
      </c>
      <c r="EV59">
        <v>0</v>
      </c>
      <c r="EW59">
        <v>693.7481</v>
      </c>
      <c r="EX59">
        <v>4.999160000000001</v>
      </c>
      <c r="EY59">
        <v>2796.441</v>
      </c>
      <c r="EZ59">
        <v>2556.881</v>
      </c>
      <c r="FA59">
        <v>36.562</v>
      </c>
      <c r="FB59">
        <v>39.812</v>
      </c>
      <c r="FC59">
        <v>38</v>
      </c>
      <c r="FD59">
        <v>39.687</v>
      </c>
      <c r="FE59">
        <v>38.9496</v>
      </c>
      <c r="FF59">
        <v>265.45</v>
      </c>
      <c r="FG59">
        <v>29.508</v>
      </c>
      <c r="FH59">
        <v>0</v>
      </c>
      <c r="FI59">
        <v>2018.5</v>
      </c>
      <c r="FJ59">
        <v>0</v>
      </c>
      <c r="FK59">
        <v>694.1557999999999</v>
      </c>
      <c r="FL59">
        <v>-5.598153856344668</v>
      </c>
      <c r="FM59">
        <v>-30.18769255475165</v>
      </c>
      <c r="FN59">
        <v>2798.606</v>
      </c>
      <c r="FO59">
        <v>15</v>
      </c>
      <c r="FP59">
        <v>1697740793</v>
      </c>
      <c r="FQ59" t="s">
        <v>431</v>
      </c>
      <c r="FR59">
        <v>1697740793</v>
      </c>
      <c r="FS59">
        <v>0</v>
      </c>
      <c r="FT59">
        <v>7</v>
      </c>
      <c r="FU59">
        <v>-0.032</v>
      </c>
      <c r="FV59">
        <v>0</v>
      </c>
      <c r="FW59">
        <v>0.159</v>
      </c>
      <c r="FX59">
        <v>0</v>
      </c>
      <c r="FY59">
        <v>415</v>
      </c>
      <c r="FZ59">
        <v>0</v>
      </c>
      <c r="GA59">
        <v>0.37</v>
      </c>
      <c r="GB59">
        <v>0</v>
      </c>
      <c r="GC59">
        <v>-60.71364146341462</v>
      </c>
      <c r="GD59">
        <v>5.266728919860548</v>
      </c>
      <c r="GE59">
        <v>0.524519363252804</v>
      </c>
      <c r="GF59">
        <v>0</v>
      </c>
      <c r="GG59">
        <v>694.6211176470588</v>
      </c>
      <c r="GH59">
        <v>-6.86111535613867</v>
      </c>
      <c r="GI59">
        <v>0.79142844664516</v>
      </c>
      <c r="GJ59">
        <v>0</v>
      </c>
      <c r="GK59">
        <v>0</v>
      </c>
      <c r="GL59">
        <v>2</v>
      </c>
      <c r="GM59" t="s">
        <v>432</v>
      </c>
      <c r="GN59">
        <v>3.12793</v>
      </c>
      <c r="GO59">
        <v>2.76357</v>
      </c>
      <c r="GP59">
        <v>0.172187</v>
      </c>
      <c r="GQ59">
        <v>0.178485</v>
      </c>
      <c r="GR59">
        <v>0.129458</v>
      </c>
      <c r="GS59">
        <v>0.126421</v>
      </c>
      <c r="GT59">
        <v>25138.1</v>
      </c>
      <c r="GU59">
        <v>26544.4</v>
      </c>
      <c r="GV59">
        <v>30074.4</v>
      </c>
      <c r="GW59">
        <v>33183.4</v>
      </c>
      <c r="GX59">
        <v>37382.2</v>
      </c>
      <c r="GY59">
        <v>44433.5</v>
      </c>
      <c r="GZ59">
        <v>37071.4</v>
      </c>
      <c r="HA59">
        <v>44410.7</v>
      </c>
      <c r="HB59">
        <v>1.95452</v>
      </c>
      <c r="HC59">
        <v>1.98803</v>
      </c>
      <c r="HD59">
        <v>0.0482164</v>
      </c>
      <c r="HE59">
        <v>0</v>
      </c>
      <c r="HF59">
        <v>29.3099</v>
      </c>
      <c r="HG59">
        <v>999.9</v>
      </c>
      <c r="HH59">
        <v>62.2</v>
      </c>
      <c r="HI59">
        <v>33.7</v>
      </c>
      <c r="HJ59">
        <v>33.1869</v>
      </c>
      <c r="HK59">
        <v>61.7318</v>
      </c>
      <c r="HL59">
        <v>30.629</v>
      </c>
      <c r="HM59">
        <v>1</v>
      </c>
      <c r="HN59">
        <v>0.260889</v>
      </c>
      <c r="HO59">
        <v>0.451106</v>
      </c>
      <c r="HP59">
        <v>20.3163</v>
      </c>
      <c r="HQ59">
        <v>5.20366</v>
      </c>
      <c r="HR59">
        <v>11.8542</v>
      </c>
      <c r="HS59">
        <v>4.98325</v>
      </c>
      <c r="HT59">
        <v>3.26263</v>
      </c>
      <c r="HU59">
        <v>766.9</v>
      </c>
      <c r="HV59">
        <v>4060</v>
      </c>
      <c r="HW59">
        <v>6845</v>
      </c>
      <c r="HX59">
        <v>39.9</v>
      </c>
      <c r="HY59">
        <v>1.88339</v>
      </c>
      <c r="HZ59">
        <v>1.8794</v>
      </c>
      <c r="IA59">
        <v>1.88146</v>
      </c>
      <c r="IB59">
        <v>1.87998</v>
      </c>
      <c r="IC59">
        <v>1.8782</v>
      </c>
      <c r="ID59">
        <v>1.87782</v>
      </c>
      <c r="IE59">
        <v>1.87961</v>
      </c>
      <c r="IF59">
        <v>1.87625</v>
      </c>
      <c r="IG59">
        <v>0</v>
      </c>
      <c r="IH59">
        <v>0</v>
      </c>
      <c r="II59">
        <v>0</v>
      </c>
      <c r="IJ59">
        <v>0</v>
      </c>
      <c r="IK59" t="s">
        <v>433</v>
      </c>
      <c r="IL59" t="s">
        <v>434</v>
      </c>
      <c r="IM59" t="s">
        <v>435</v>
      </c>
      <c r="IN59" t="s">
        <v>435</v>
      </c>
      <c r="IO59" t="s">
        <v>435</v>
      </c>
      <c r="IP59" t="s">
        <v>435</v>
      </c>
      <c r="IQ59">
        <v>0</v>
      </c>
      <c r="IR59">
        <v>100</v>
      </c>
      <c r="IS59">
        <v>100</v>
      </c>
      <c r="IT59">
        <v>0.582</v>
      </c>
      <c r="IU59">
        <v>0</v>
      </c>
      <c r="IV59">
        <v>-0.1957176418348122</v>
      </c>
      <c r="IW59">
        <v>0.001085284750954129</v>
      </c>
      <c r="IX59">
        <v>-2.12959365371586E-07</v>
      </c>
      <c r="IY59">
        <v>-7.809812456259381E-11</v>
      </c>
      <c r="IZ59">
        <v>0</v>
      </c>
      <c r="JA59">
        <v>0</v>
      </c>
      <c r="JB59">
        <v>0</v>
      </c>
      <c r="JC59">
        <v>0</v>
      </c>
      <c r="JD59">
        <v>18</v>
      </c>
      <c r="JE59">
        <v>2008</v>
      </c>
      <c r="JF59">
        <v>-1</v>
      </c>
      <c r="JG59">
        <v>-1</v>
      </c>
      <c r="JH59">
        <v>33.3</v>
      </c>
      <c r="JI59">
        <v>28295713.2</v>
      </c>
      <c r="JJ59">
        <v>2.23633</v>
      </c>
      <c r="JK59">
        <v>2.59155</v>
      </c>
      <c r="JL59">
        <v>1.54541</v>
      </c>
      <c r="JM59">
        <v>2.33398</v>
      </c>
      <c r="JN59">
        <v>1.5918</v>
      </c>
      <c r="JO59">
        <v>2.43652</v>
      </c>
      <c r="JP59">
        <v>38.8211</v>
      </c>
      <c r="JQ59">
        <v>15.2966</v>
      </c>
      <c r="JR59">
        <v>18</v>
      </c>
      <c r="JS59">
        <v>508.682</v>
      </c>
      <c r="JT59">
        <v>500.594</v>
      </c>
      <c r="JU59">
        <v>29.852</v>
      </c>
      <c r="JV59">
        <v>30.7578</v>
      </c>
      <c r="JW59">
        <v>30.0005</v>
      </c>
      <c r="JX59">
        <v>30.825</v>
      </c>
      <c r="JY59">
        <v>30.7757</v>
      </c>
      <c r="JZ59">
        <v>44.8401</v>
      </c>
      <c r="KA59">
        <v>26.7177</v>
      </c>
      <c r="KB59">
        <v>61.4092</v>
      </c>
      <c r="KC59">
        <v>29.7917</v>
      </c>
      <c r="KD59">
        <v>1052.99</v>
      </c>
      <c r="KE59">
        <v>27.6495</v>
      </c>
      <c r="KF59">
        <v>101.287</v>
      </c>
      <c r="KG59">
        <v>100.803</v>
      </c>
    </row>
    <row r="60" spans="1:293">
      <c r="A60">
        <v>44</v>
      </c>
      <c r="B60">
        <v>1697742798.1</v>
      </c>
      <c r="C60">
        <v>215</v>
      </c>
      <c r="D60" t="s">
        <v>521</v>
      </c>
      <c r="E60" t="s">
        <v>522</v>
      </c>
      <c r="F60">
        <v>5</v>
      </c>
      <c r="G60" t="s">
        <v>427</v>
      </c>
      <c r="H60" t="s">
        <v>428</v>
      </c>
      <c r="I60">
        <v>1697742795.6</v>
      </c>
      <c r="J60">
        <f>(K60)/1000</f>
        <v>0</v>
      </c>
      <c r="K60">
        <f>IF(DP60, AN60, AH60)</f>
        <v>0</v>
      </c>
      <c r="L60">
        <f>IF(DP60, AI60, AG60)</f>
        <v>0</v>
      </c>
      <c r="M60">
        <f>DR60 - IF(AU60&gt;1, L60*DL60*100.0/(AW60*EF60), 0)</f>
        <v>0</v>
      </c>
      <c r="N60">
        <f>((T60-J60/2)*M60-L60)/(T60+J60/2)</f>
        <v>0</v>
      </c>
      <c r="O60">
        <f>N60*(DY60+DZ60)/1000.0</f>
        <v>0</v>
      </c>
      <c r="P60">
        <f>(DR60 - IF(AU60&gt;1, L60*DL60*100.0/(AW60*EF60), 0))*(DY60+DZ60)/1000.0</f>
        <v>0</v>
      </c>
      <c r="Q60">
        <f>2.0/((1/S60-1/R60)+SIGN(S60)*SQRT((1/S60-1/R60)*(1/S60-1/R60) + 4*DM60/((DM60+1)*(DM60+1))*(2*1/S60*1/R60-1/R60*1/R60)))</f>
        <v>0</v>
      </c>
      <c r="R60">
        <f>IF(LEFT(DN60,1)&lt;&gt;"0",IF(LEFT(DN60,1)="1",3.0,DO60),$D$5+$E$5*(EF60*DY60/($K$5*1000))+$F$5*(EF60*DY60/($K$5*1000))*MAX(MIN(DL60,$J$5),$I$5)*MAX(MIN(DL60,$J$5),$I$5)+$G$5*MAX(MIN(DL60,$J$5),$I$5)*(EF60*DY60/($K$5*1000))+$H$5*(EF60*DY60/($K$5*1000))*(EF60*DY60/($K$5*1000)))</f>
        <v>0</v>
      </c>
      <c r="S60">
        <f>J60*(1000-(1000*0.61365*exp(17.502*W60/(240.97+W60))/(DY60+DZ60)+DT60)/2)/(1000*0.61365*exp(17.502*W60/(240.97+W60))/(DY60+DZ60)-DT60)</f>
        <v>0</v>
      </c>
      <c r="T60">
        <f>1/((DM60+1)/(Q60/1.6)+1/(R60/1.37)) + DM60/((DM60+1)/(Q60/1.6) + DM60/(R60/1.37))</f>
        <v>0</v>
      </c>
      <c r="U60">
        <f>(DH60*DK60)</f>
        <v>0</v>
      </c>
      <c r="V60">
        <f>(EA60+(U60+2*0.95*5.67E-8*(((EA60+$B$7)+273)^4-(EA60+273)^4)-44100*J60)/(1.84*29.3*R60+8*0.95*5.67E-8*(EA60+273)^3))</f>
        <v>0</v>
      </c>
      <c r="W60">
        <f>($C$7*EB60+$D$7*EC60+$E$7*V60)</f>
        <v>0</v>
      </c>
      <c r="X60">
        <f>0.61365*exp(17.502*W60/(240.97+W60))</f>
        <v>0</v>
      </c>
      <c r="Y60">
        <f>(Z60/AA60*100)</f>
        <v>0</v>
      </c>
      <c r="Z60">
        <f>DT60*(DY60+DZ60)/1000</f>
        <v>0</v>
      </c>
      <c r="AA60">
        <f>0.61365*exp(17.502*EA60/(240.97+EA60))</f>
        <v>0</v>
      </c>
      <c r="AB60">
        <f>(X60-DT60*(DY60+DZ60)/1000)</f>
        <v>0</v>
      </c>
      <c r="AC60">
        <f>(-J60*44100)</f>
        <v>0</v>
      </c>
      <c r="AD60">
        <f>2*29.3*R60*0.92*(EA60-W60)</f>
        <v>0</v>
      </c>
      <c r="AE60">
        <f>2*0.95*5.67E-8*(((EA60+$B$7)+273)^4-(W60+273)^4)</f>
        <v>0</v>
      </c>
      <c r="AF60">
        <f>U60+AE60+AC60+AD60</f>
        <v>0</v>
      </c>
      <c r="AG60">
        <f>DX60*AU60*(DS60-DR60*(1000-AU60*DU60)/(1000-AU60*DT60))/(100*DL60)</f>
        <v>0</v>
      </c>
      <c r="AH60">
        <f>1000*DX60*AU60*(DT60-DU60)/(100*DL60*(1000-AU60*DT60))</f>
        <v>0</v>
      </c>
      <c r="AI60">
        <f>(AJ60 - AK60 - DY60*1E3/(8.314*(EA60+273.15)) * AM60/DX60 * AL60) * DX60/(100*DL60) * (1000 - DU60)/1000</f>
        <v>0</v>
      </c>
      <c r="AJ60">
        <v>1062.692620897217</v>
      </c>
      <c r="AK60">
        <v>1015.094066666667</v>
      </c>
      <c r="AL60">
        <v>5.243110655104887</v>
      </c>
      <c r="AM60">
        <v>66.57056802044264</v>
      </c>
      <c r="AN60">
        <f>(AP60 - AO60 + DY60*1E3/(8.314*(EA60+273.15)) * AR60/DX60 * AQ60) * DX60/(100*DL60) * 1000/(1000 - AP60)</f>
        <v>0</v>
      </c>
      <c r="AO60">
        <v>27.53131986172172</v>
      </c>
      <c r="AP60">
        <v>27.92024181818181</v>
      </c>
      <c r="AQ60">
        <v>0.0001926734949634598</v>
      </c>
      <c r="AR60">
        <v>77.99991193535263</v>
      </c>
      <c r="AS60">
        <v>0</v>
      </c>
      <c r="AT60">
        <v>0</v>
      </c>
      <c r="AU60">
        <f>IF(AS60*$H$13&gt;=AW60,1.0,(AW60/(AW60-AS60*$H$13)))</f>
        <v>0</v>
      </c>
      <c r="AV60">
        <f>(AU60-1)*100</f>
        <v>0</v>
      </c>
      <c r="AW60">
        <f>MAX(0,($B$13+$C$13*EF60)/(1+$D$13*EF60)*DY60/(EA60+273)*$E$13)</f>
        <v>0</v>
      </c>
      <c r="AX60" t="s">
        <v>429</v>
      </c>
      <c r="AY60" t="s">
        <v>429</v>
      </c>
      <c r="AZ60">
        <v>0</v>
      </c>
      <c r="BA60">
        <v>0</v>
      </c>
      <c r="BB60">
        <f>1-AZ60/BA60</f>
        <v>0</v>
      </c>
      <c r="BC60">
        <v>0</v>
      </c>
      <c r="BD60" t="s">
        <v>429</v>
      </c>
      <c r="BE60" t="s">
        <v>429</v>
      </c>
      <c r="BF60">
        <v>0</v>
      </c>
      <c r="BG60">
        <v>0</v>
      </c>
      <c r="BH60">
        <f>1-BF60/BG60</f>
        <v>0</v>
      </c>
      <c r="BI60">
        <v>0.5</v>
      </c>
      <c r="BJ60">
        <f>DI60</f>
        <v>0</v>
      </c>
      <c r="BK60">
        <f>L60</f>
        <v>0</v>
      </c>
      <c r="BL60">
        <f>BH60*BI60*BJ60</f>
        <v>0</v>
      </c>
      <c r="BM60">
        <f>(BK60-BC60)/BJ60</f>
        <v>0</v>
      </c>
      <c r="BN60">
        <f>(BA60-BG60)/BG60</f>
        <v>0</v>
      </c>
      <c r="BO60">
        <f>AZ60/(BB60+AZ60/BG60)</f>
        <v>0</v>
      </c>
      <c r="BP60" t="s">
        <v>429</v>
      </c>
      <c r="BQ60">
        <v>0</v>
      </c>
      <c r="BR60">
        <f>IF(BQ60&lt;&gt;0, BQ60, BO60)</f>
        <v>0</v>
      </c>
      <c r="BS60">
        <f>1-BR60/BG60</f>
        <v>0</v>
      </c>
      <c r="BT60">
        <f>(BG60-BF60)/(BG60-BR60)</f>
        <v>0</v>
      </c>
      <c r="BU60">
        <f>(BA60-BG60)/(BA60-BR60)</f>
        <v>0</v>
      </c>
      <c r="BV60">
        <f>(BG60-BF60)/(BG60-AZ60)</f>
        <v>0</v>
      </c>
      <c r="BW60">
        <f>(BA60-BG60)/(BA60-AZ60)</f>
        <v>0</v>
      </c>
      <c r="BX60">
        <f>(BT60*BR60/BF60)</f>
        <v>0</v>
      </c>
      <c r="BY60">
        <f>(1-BX60)</f>
        <v>0</v>
      </c>
      <c r="BZ60">
        <v>1254</v>
      </c>
      <c r="CA60">
        <v>290.0000000000001</v>
      </c>
      <c r="CB60">
        <v>1794.22</v>
      </c>
      <c r="CC60">
        <v>145</v>
      </c>
      <c r="CD60">
        <v>10489.1</v>
      </c>
      <c r="CE60">
        <v>1791.54</v>
      </c>
      <c r="CF60">
        <v>2.68</v>
      </c>
      <c r="CG60">
        <v>300.0000000000001</v>
      </c>
      <c r="CH60">
        <v>24</v>
      </c>
      <c r="CI60">
        <v>1830.069211033827</v>
      </c>
      <c r="CJ60">
        <v>2.659560471730547</v>
      </c>
      <c r="CK60">
        <v>-40.40927745103821</v>
      </c>
      <c r="CL60">
        <v>2.423317042066543</v>
      </c>
      <c r="CM60">
        <v>0.9085152786405289</v>
      </c>
      <c r="CN60">
        <v>-0.008400608898776423</v>
      </c>
      <c r="CO60">
        <v>289.9999999999999</v>
      </c>
      <c r="CP60">
        <v>1781.89</v>
      </c>
      <c r="CQ60">
        <v>685</v>
      </c>
      <c r="CR60">
        <v>10454.8</v>
      </c>
      <c r="CS60">
        <v>1791.42</v>
      </c>
      <c r="CT60">
        <v>-9.529999999999999</v>
      </c>
      <c r="DH60">
        <f>$B$11*EG60+$C$11*EH60+$F$11*ES60*(1-EV60)</f>
        <v>0</v>
      </c>
      <c r="DI60">
        <f>DH60*DJ60</f>
        <v>0</v>
      </c>
      <c r="DJ60">
        <f>($B$11*$D$9+$C$11*$D$9+$F$11*((FF60+EX60)/MAX(FF60+EX60+FG60, 0.1)*$I$9+FG60/MAX(FF60+EX60+FG60, 0.1)*$J$9))/($B$11+$C$11+$F$11)</f>
        <v>0</v>
      </c>
      <c r="DK60">
        <f>($B$11*$K$9+$C$11*$K$9+$F$11*((FF60+EX60)/MAX(FF60+EX60+FG60, 0.1)*$P$9+FG60/MAX(FF60+EX60+FG60, 0.1)*$Q$9))/($B$11+$C$11+$F$11)</f>
        <v>0</v>
      </c>
      <c r="DL60">
        <v>6</v>
      </c>
      <c r="DM60">
        <v>0.5</v>
      </c>
      <c r="DN60" t="s">
        <v>430</v>
      </c>
      <c r="DO60">
        <v>2</v>
      </c>
      <c r="DP60" t="b">
        <v>1</v>
      </c>
      <c r="DQ60">
        <v>1697742795.6</v>
      </c>
      <c r="DR60">
        <v>976.5590000000001</v>
      </c>
      <c r="DS60">
        <v>1036.163333333333</v>
      </c>
      <c r="DT60">
        <v>27.9169</v>
      </c>
      <c r="DU60">
        <v>27.53628888888889</v>
      </c>
      <c r="DV60">
        <v>975.9712222222222</v>
      </c>
      <c r="DW60">
        <v>27.9169</v>
      </c>
      <c r="DX60">
        <v>500.069</v>
      </c>
      <c r="DY60">
        <v>98.47164444444444</v>
      </c>
      <c r="DZ60">
        <v>0.1001096333333333</v>
      </c>
      <c r="EA60">
        <v>30.60485555555555</v>
      </c>
      <c r="EB60">
        <v>30.09643333333333</v>
      </c>
      <c r="EC60">
        <v>999.9000000000001</v>
      </c>
      <c r="ED60">
        <v>0</v>
      </c>
      <c r="EE60">
        <v>0</v>
      </c>
      <c r="EF60">
        <v>9996.525555555556</v>
      </c>
      <c r="EG60">
        <v>0</v>
      </c>
      <c r="EH60">
        <v>270.1474444444445</v>
      </c>
      <c r="EI60">
        <v>-59.60365555555556</v>
      </c>
      <c r="EJ60">
        <v>1004.605</v>
      </c>
      <c r="EK60">
        <v>1065.503333333333</v>
      </c>
      <c r="EL60">
        <v>0.3806076666666667</v>
      </c>
      <c r="EM60">
        <v>1036.163333333333</v>
      </c>
      <c r="EN60">
        <v>27.53628888888889</v>
      </c>
      <c r="EO60">
        <v>2.749022222222222</v>
      </c>
      <c r="EP60">
        <v>2.711544444444444</v>
      </c>
      <c r="EQ60">
        <v>22.58114444444445</v>
      </c>
      <c r="ER60">
        <v>22.35523333333333</v>
      </c>
      <c r="ES60">
        <v>299.9987777777778</v>
      </c>
      <c r="ET60">
        <v>0.8999843333333334</v>
      </c>
      <c r="EU60">
        <v>0.1000155333333333</v>
      </c>
      <c r="EV60">
        <v>0</v>
      </c>
      <c r="EW60">
        <v>693.4107777777778</v>
      </c>
      <c r="EX60">
        <v>4.99916</v>
      </c>
      <c r="EY60">
        <v>2802.115555555556</v>
      </c>
      <c r="EZ60">
        <v>2557.274444444445</v>
      </c>
      <c r="FA60">
        <v>36.562</v>
      </c>
      <c r="FB60">
        <v>39.812</v>
      </c>
      <c r="FC60">
        <v>38</v>
      </c>
      <c r="FD60">
        <v>39.687</v>
      </c>
      <c r="FE60">
        <v>38.965</v>
      </c>
      <c r="FF60">
        <v>265.4966666666667</v>
      </c>
      <c r="FG60">
        <v>29.50333333333334</v>
      </c>
      <c r="FH60">
        <v>0</v>
      </c>
      <c r="FI60">
        <v>2023.299999952316</v>
      </c>
      <c r="FJ60">
        <v>0</v>
      </c>
      <c r="FK60">
        <v>693.7387200000001</v>
      </c>
      <c r="FL60">
        <v>-3.553923086361181</v>
      </c>
      <c r="FM60">
        <v>31.88615369676988</v>
      </c>
      <c r="FN60">
        <v>2798.2912</v>
      </c>
      <c r="FO60">
        <v>15</v>
      </c>
      <c r="FP60">
        <v>1697740793</v>
      </c>
      <c r="FQ60" t="s">
        <v>431</v>
      </c>
      <c r="FR60">
        <v>1697740793</v>
      </c>
      <c r="FS60">
        <v>0</v>
      </c>
      <c r="FT60">
        <v>7</v>
      </c>
      <c r="FU60">
        <v>-0.032</v>
      </c>
      <c r="FV60">
        <v>0</v>
      </c>
      <c r="FW60">
        <v>0.159</v>
      </c>
      <c r="FX60">
        <v>0</v>
      </c>
      <c r="FY60">
        <v>415</v>
      </c>
      <c r="FZ60">
        <v>0</v>
      </c>
      <c r="GA60">
        <v>0.37</v>
      </c>
      <c r="GB60">
        <v>0</v>
      </c>
      <c r="GC60">
        <v>-60.2391425</v>
      </c>
      <c r="GD60">
        <v>5.302071669793662</v>
      </c>
      <c r="GE60">
        <v>0.5153039893536144</v>
      </c>
      <c r="GF60">
        <v>0</v>
      </c>
      <c r="GG60">
        <v>694.0544411764706</v>
      </c>
      <c r="GH60">
        <v>-5.519190219635303</v>
      </c>
      <c r="GI60">
        <v>0.6881946198388037</v>
      </c>
      <c r="GJ60">
        <v>0</v>
      </c>
      <c r="GK60">
        <v>0</v>
      </c>
      <c r="GL60">
        <v>2</v>
      </c>
      <c r="GM60" t="s">
        <v>432</v>
      </c>
      <c r="GN60">
        <v>3.12784</v>
      </c>
      <c r="GO60">
        <v>2.76366</v>
      </c>
      <c r="GP60">
        <v>0.175124</v>
      </c>
      <c r="GQ60">
        <v>0.181287</v>
      </c>
      <c r="GR60">
        <v>0.129475</v>
      </c>
      <c r="GS60">
        <v>0.126616</v>
      </c>
      <c r="GT60">
        <v>25048.7</v>
      </c>
      <c r="GU60">
        <v>26453.6</v>
      </c>
      <c r="GV60">
        <v>30074.2</v>
      </c>
      <c r="GW60">
        <v>33183.2</v>
      </c>
      <c r="GX60">
        <v>37381.4</v>
      </c>
      <c r="GY60">
        <v>44423.1</v>
      </c>
      <c r="GZ60">
        <v>37071.2</v>
      </c>
      <c r="HA60">
        <v>44410.1</v>
      </c>
      <c r="HB60">
        <v>1.9544</v>
      </c>
      <c r="HC60">
        <v>1.98827</v>
      </c>
      <c r="HD60">
        <v>0.047259</v>
      </c>
      <c r="HE60">
        <v>0</v>
      </c>
      <c r="HF60">
        <v>29.33</v>
      </c>
      <c r="HG60">
        <v>999.9</v>
      </c>
      <c r="HH60">
        <v>62.2</v>
      </c>
      <c r="HI60">
        <v>33.8</v>
      </c>
      <c r="HJ60">
        <v>33.3739</v>
      </c>
      <c r="HK60">
        <v>61.7118</v>
      </c>
      <c r="HL60">
        <v>30.7652</v>
      </c>
      <c r="HM60">
        <v>1</v>
      </c>
      <c r="HN60">
        <v>0.261329</v>
      </c>
      <c r="HO60">
        <v>0.56088</v>
      </c>
      <c r="HP60">
        <v>20.3161</v>
      </c>
      <c r="HQ60">
        <v>5.20336</v>
      </c>
      <c r="HR60">
        <v>11.8542</v>
      </c>
      <c r="HS60">
        <v>4.98325</v>
      </c>
      <c r="HT60">
        <v>3.26245</v>
      </c>
      <c r="HU60">
        <v>767.1</v>
      </c>
      <c r="HV60">
        <v>4061.6</v>
      </c>
      <c r="HW60">
        <v>6850</v>
      </c>
      <c r="HX60">
        <v>39.9</v>
      </c>
      <c r="HY60">
        <v>1.88339</v>
      </c>
      <c r="HZ60">
        <v>1.8794</v>
      </c>
      <c r="IA60">
        <v>1.88145</v>
      </c>
      <c r="IB60">
        <v>1.87998</v>
      </c>
      <c r="IC60">
        <v>1.8782</v>
      </c>
      <c r="ID60">
        <v>1.87782</v>
      </c>
      <c r="IE60">
        <v>1.87958</v>
      </c>
      <c r="IF60">
        <v>1.87628</v>
      </c>
      <c r="IG60">
        <v>0</v>
      </c>
      <c r="IH60">
        <v>0</v>
      </c>
      <c r="II60">
        <v>0</v>
      </c>
      <c r="IJ60">
        <v>0</v>
      </c>
      <c r="IK60" t="s">
        <v>433</v>
      </c>
      <c r="IL60" t="s">
        <v>434</v>
      </c>
      <c r="IM60" t="s">
        <v>435</v>
      </c>
      <c r="IN60" t="s">
        <v>435</v>
      </c>
      <c r="IO60" t="s">
        <v>435</v>
      </c>
      <c r="IP60" t="s">
        <v>435</v>
      </c>
      <c r="IQ60">
        <v>0</v>
      </c>
      <c r="IR60">
        <v>100</v>
      </c>
      <c r="IS60">
        <v>100</v>
      </c>
      <c r="IT60">
        <v>0.593</v>
      </c>
      <c r="IU60">
        <v>0</v>
      </c>
      <c r="IV60">
        <v>-0.1957176418348122</v>
      </c>
      <c r="IW60">
        <v>0.001085284750954129</v>
      </c>
      <c r="IX60">
        <v>-2.12959365371586E-07</v>
      </c>
      <c r="IY60">
        <v>-7.809812456259381E-11</v>
      </c>
      <c r="IZ60">
        <v>0</v>
      </c>
      <c r="JA60">
        <v>0</v>
      </c>
      <c r="JB60">
        <v>0</v>
      </c>
      <c r="JC60">
        <v>0</v>
      </c>
      <c r="JD60">
        <v>18</v>
      </c>
      <c r="JE60">
        <v>2008</v>
      </c>
      <c r="JF60">
        <v>-1</v>
      </c>
      <c r="JG60">
        <v>-1</v>
      </c>
      <c r="JH60">
        <v>33.4</v>
      </c>
      <c r="JI60">
        <v>28295713.3</v>
      </c>
      <c r="JJ60">
        <v>2.27783</v>
      </c>
      <c r="JK60">
        <v>2.59155</v>
      </c>
      <c r="JL60">
        <v>1.54541</v>
      </c>
      <c r="JM60">
        <v>2.33398</v>
      </c>
      <c r="JN60">
        <v>1.5918</v>
      </c>
      <c r="JO60">
        <v>2.46216</v>
      </c>
      <c r="JP60">
        <v>38.8211</v>
      </c>
      <c r="JQ60">
        <v>15.2966</v>
      </c>
      <c r="JR60">
        <v>18</v>
      </c>
      <c r="JS60">
        <v>508.604</v>
      </c>
      <c r="JT60">
        <v>500.774</v>
      </c>
      <c r="JU60">
        <v>29.7772</v>
      </c>
      <c r="JV60">
        <v>30.7599</v>
      </c>
      <c r="JW60">
        <v>30.0005</v>
      </c>
      <c r="JX60">
        <v>30.825</v>
      </c>
      <c r="JY60">
        <v>30.7775</v>
      </c>
      <c r="JZ60">
        <v>45.7823</v>
      </c>
      <c r="KA60">
        <v>26.439</v>
      </c>
      <c r="KB60">
        <v>61.4092</v>
      </c>
      <c r="KC60">
        <v>29.6974</v>
      </c>
      <c r="KD60">
        <v>1083.34</v>
      </c>
      <c r="KE60">
        <v>27.6968</v>
      </c>
      <c r="KF60">
        <v>101.286</v>
      </c>
      <c r="KG60">
        <v>100.802</v>
      </c>
    </row>
    <row r="61" spans="1:293">
      <c r="A61">
        <v>45</v>
      </c>
      <c r="B61">
        <v>1697742803.1</v>
      </c>
      <c r="C61">
        <v>220</v>
      </c>
      <c r="D61" t="s">
        <v>523</v>
      </c>
      <c r="E61" t="s">
        <v>524</v>
      </c>
      <c r="F61">
        <v>5</v>
      </c>
      <c r="G61" t="s">
        <v>427</v>
      </c>
      <c r="H61" t="s">
        <v>428</v>
      </c>
      <c r="I61">
        <v>1697742800.3</v>
      </c>
      <c r="J61">
        <f>(K61)/1000</f>
        <v>0</v>
      </c>
      <c r="K61">
        <f>IF(DP61, AN61, AH61)</f>
        <v>0</v>
      </c>
      <c r="L61">
        <f>IF(DP61, AI61, AG61)</f>
        <v>0</v>
      </c>
      <c r="M61">
        <f>DR61 - IF(AU61&gt;1, L61*DL61*100.0/(AW61*EF61), 0)</f>
        <v>0</v>
      </c>
      <c r="N61">
        <f>((T61-J61/2)*M61-L61)/(T61+J61/2)</f>
        <v>0</v>
      </c>
      <c r="O61">
        <f>N61*(DY61+DZ61)/1000.0</f>
        <v>0</v>
      </c>
      <c r="P61">
        <f>(DR61 - IF(AU61&gt;1, L61*DL61*100.0/(AW61*EF61), 0))*(DY61+DZ61)/1000.0</f>
        <v>0</v>
      </c>
      <c r="Q61">
        <f>2.0/((1/S61-1/R61)+SIGN(S61)*SQRT((1/S61-1/R61)*(1/S61-1/R61) + 4*DM61/((DM61+1)*(DM61+1))*(2*1/S61*1/R61-1/R61*1/R61)))</f>
        <v>0</v>
      </c>
      <c r="R61">
        <f>IF(LEFT(DN61,1)&lt;&gt;"0",IF(LEFT(DN61,1)="1",3.0,DO61),$D$5+$E$5*(EF61*DY61/($K$5*1000))+$F$5*(EF61*DY61/($K$5*1000))*MAX(MIN(DL61,$J$5),$I$5)*MAX(MIN(DL61,$J$5),$I$5)+$G$5*MAX(MIN(DL61,$J$5),$I$5)*(EF61*DY61/($K$5*1000))+$H$5*(EF61*DY61/($K$5*1000))*(EF61*DY61/($K$5*1000)))</f>
        <v>0</v>
      </c>
      <c r="S61">
        <f>J61*(1000-(1000*0.61365*exp(17.502*W61/(240.97+W61))/(DY61+DZ61)+DT61)/2)/(1000*0.61365*exp(17.502*W61/(240.97+W61))/(DY61+DZ61)-DT61)</f>
        <v>0</v>
      </c>
      <c r="T61">
        <f>1/((DM61+1)/(Q61/1.6)+1/(R61/1.37)) + DM61/((DM61+1)/(Q61/1.6) + DM61/(R61/1.37))</f>
        <v>0</v>
      </c>
      <c r="U61">
        <f>(DH61*DK61)</f>
        <v>0</v>
      </c>
      <c r="V61">
        <f>(EA61+(U61+2*0.95*5.67E-8*(((EA61+$B$7)+273)^4-(EA61+273)^4)-44100*J61)/(1.84*29.3*R61+8*0.95*5.67E-8*(EA61+273)^3))</f>
        <v>0</v>
      </c>
      <c r="W61">
        <f>($C$7*EB61+$D$7*EC61+$E$7*V61)</f>
        <v>0</v>
      </c>
      <c r="X61">
        <f>0.61365*exp(17.502*W61/(240.97+W61))</f>
        <v>0</v>
      </c>
      <c r="Y61">
        <f>(Z61/AA61*100)</f>
        <v>0</v>
      </c>
      <c r="Z61">
        <f>DT61*(DY61+DZ61)/1000</f>
        <v>0</v>
      </c>
      <c r="AA61">
        <f>0.61365*exp(17.502*EA61/(240.97+EA61))</f>
        <v>0</v>
      </c>
      <c r="AB61">
        <f>(X61-DT61*(DY61+DZ61)/1000)</f>
        <v>0</v>
      </c>
      <c r="AC61">
        <f>(-J61*44100)</f>
        <v>0</v>
      </c>
      <c r="AD61">
        <f>2*29.3*R61*0.92*(EA61-W61)</f>
        <v>0</v>
      </c>
      <c r="AE61">
        <f>2*0.95*5.67E-8*(((EA61+$B$7)+273)^4-(W61+273)^4)</f>
        <v>0</v>
      </c>
      <c r="AF61">
        <f>U61+AE61+AC61+AD61</f>
        <v>0</v>
      </c>
      <c r="AG61">
        <f>DX61*AU61*(DS61-DR61*(1000-AU61*DU61)/(1000-AU61*DT61))/(100*DL61)</f>
        <v>0</v>
      </c>
      <c r="AH61">
        <f>1000*DX61*AU61*(DT61-DU61)/(100*DL61*(1000-AU61*DT61))</f>
        <v>0</v>
      </c>
      <c r="AI61">
        <f>(AJ61 - AK61 - DY61*1E3/(8.314*(EA61+273.15)) * AM61/DX61 * AL61) * DX61/(100*DL61) * (1000 - DU61)/1000</f>
        <v>0</v>
      </c>
      <c r="AJ61">
        <v>1088.50188729567</v>
      </c>
      <c r="AK61">
        <v>1041.307212121212</v>
      </c>
      <c r="AL61">
        <v>5.230346614660165</v>
      </c>
      <c r="AM61">
        <v>66.57056802044264</v>
      </c>
      <c r="AN61">
        <f>(AP61 - AO61 + DY61*1E3/(8.314*(EA61+273.15)) * AR61/DX61 * AQ61) * DX61/(100*DL61) * 1000/(1000 - AP61)</f>
        <v>0</v>
      </c>
      <c r="AO61">
        <v>27.61981397126017</v>
      </c>
      <c r="AP61">
        <v>27.94179515151514</v>
      </c>
      <c r="AQ61">
        <v>0.0003683027668312832</v>
      </c>
      <c r="AR61">
        <v>77.99991193535263</v>
      </c>
      <c r="AS61">
        <v>0</v>
      </c>
      <c r="AT61">
        <v>0</v>
      </c>
      <c r="AU61">
        <f>IF(AS61*$H$13&gt;=AW61,1.0,(AW61/(AW61-AS61*$H$13)))</f>
        <v>0</v>
      </c>
      <c r="AV61">
        <f>(AU61-1)*100</f>
        <v>0</v>
      </c>
      <c r="AW61">
        <f>MAX(0,($B$13+$C$13*EF61)/(1+$D$13*EF61)*DY61/(EA61+273)*$E$13)</f>
        <v>0</v>
      </c>
      <c r="AX61" t="s">
        <v>429</v>
      </c>
      <c r="AY61" t="s">
        <v>429</v>
      </c>
      <c r="AZ61">
        <v>0</v>
      </c>
      <c r="BA61">
        <v>0</v>
      </c>
      <c r="BB61">
        <f>1-AZ61/BA61</f>
        <v>0</v>
      </c>
      <c r="BC61">
        <v>0</v>
      </c>
      <c r="BD61" t="s">
        <v>429</v>
      </c>
      <c r="BE61" t="s">
        <v>429</v>
      </c>
      <c r="BF61">
        <v>0</v>
      </c>
      <c r="BG61">
        <v>0</v>
      </c>
      <c r="BH61">
        <f>1-BF61/BG61</f>
        <v>0</v>
      </c>
      <c r="BI61">
        <v>0.5</v>
      </c>
      <c r="BJ61">
        <f>DI61</f>
        <v>0</v>
      </c>
      <c r="BK61">
        <f>L61</f>
        <v>0</v>
      </c>
      <c r="BL61">
        <f>BH61*BI61*BJ61</f>
        <v>0</v>
      </c>
      <c r="BM61">
        <f>(BK61-BC61)/BJ61</f>
        <v>0</v>
      </c>
      <c r="BN61">
        <f>(BA61-BG61)/BG61</f>
        <v>0</v>
      </c>
      <c r="BO61">
        <f>AZ61/(BB61+AZ61/BG61)</f>
        <v>0</v>
      </c>
      <c r="BP61" t="s">
        <v>429</v>
      </c>
      <c r="BQ61">
        <v>0</v>
      </c>
      <c r="BR61">
        <f>IF(BQ61&lt;&gt;0, BQ61, BO61)</f>
        <v>0</v>
      </c>
      <c r="BS61">
        <f>1-BR61/BG61</f>
        <v>0</v>
      </c>
      <c r="BT61">
        <f>(BG61-BF61)/(BG61-BR61)</f>
        <v>0</v>
      </c>
      <c r="BU61">
        <f>(BA61-BG61)/(BA61-BR61)</f>
        <v>0</v>
      </c>
      <c r="BV61">
        <f>(BG61-BF61)/(BG61-AZ61)</f>
        <v>0</v>
      </c>
      <c r="BW61">
        <f>(BA61-BG61)/(BA61-AZ61)</f>
        <v>0</v>
      </c>
      <c r="BX61">
        <f>(BT61*BR61/BF61)</f>
        <v>0</v>
      </c>
      <c r="BY61">
        <f>(1-BX61)</f>
        <v>0</v>
      </c>
      <c r="BZ61">
        <v>1254</v>
      </c>
      <c r="CA61">
        <v>290.0000000000001</v>
      </c>
      <c r="CB61">
        <v>1794.22</v>
      </c>
      <c r="CC61">
        <v>145</v>
      </c>
      <c r="CD61">
        <v>10489.1</v>
      </c>
      <c r="CE61">
        <v>1791.54</v>
      </c>
      <c r="CF61">
        <v>2.68</v>
      </c>
      <c r="CG61">
        <v>300.0000000000001</v>
      </c>
      <c r="CH61">
        <v>24</v>
      </c>
      <c r="CI61">
        <v>1830.069211033827</v>
      </c>
      <c r="CJ61">
        <v>2.659560471730547</v>
      </c>
      <c r="CK61">
        <v>-40.40927745103821</v>
      </c>
      <c r="CL61">
        <v>2.423317042066543</v>
      </c>
      <c r="CM61">
        <v>0.9085152786405289</v>
      </c>
      <c r="CN61">
        <v>-0.008400608898776423</v>
      </c>
      <c r="CO61">
        <v>289.9999999999999</v>
      </c>
      <c r="CP61">
        <v>1781.89</v>
      </c>
      <c r="CQ61">
        <v>685</v>
      </c>
      <c r="CR61">
        <v>10454.8</v>
      </c>
      <c r="CS61">
        <v>1791.42</v>
      </c>
      <c r="CT61">
        <v>-9.529999999999999</v>
      </c>
      <c r="DH61">
        <f>$B$11*EG61+$C$11*EH61+$F$11*ES61*(1-EV61)</f>
        <v>0</v>
      </c>
      <c r="DI61">
        <f>DH61*DJ61</f>
        <v>0</v>
      </c>
      <c r="DJ61">
        <f>($B$11*$D$9+$C$11*$D$9+$F$11*((FF61+EX61)/MAX(FF61+EX61+FG61, 0.1)*$I$9+FG61/MAX(FF61+EX61+FG61, 0.1)*$J$9))/($B$11+$C$11+$F$11)</f>
        <v>0</v>
      </c>
      <c r="DK61">
        <f>($B$11*$K$9+$C$11*$K$9+$F$11*((FF61+EX61)/MAX(FF61+EX61+FG61, 0.1)*$P$9+FG61/MAX(FF61+EX61+FG61, 0.1)*$Q$9))/($B$11+$C$11+$F$11)</f>
        <v>0</v>
      </c>
      <c r="DL61">
        <v>6</v>
      </c>
      <c r="DM61">
        <v>0.5</v>
      </c>
      <c r="DN61" t="s">
        <v>430</v>
      </c>
      <c r="DO61">
        <v>2</v>
      </c>
      <c r="DP61" t="b">
        <v>1</v>
      </c>
      <c r="DQ61">
        <v>1697742800.3</v>
      </c>
      <c r="DR61">
        <v>1000.535</v>
      </c>
      <c r="DS61">
        <v>1059.664</v>
      </c>
      <c r="DT61">
        <v>27.92856</v>
      </c>
      <c r="DU61">
        <v>27.62929</v>
      </c>
      <c r="DV61">
        <v>999.9351</v>
      </c>
      <c r="DW61">
        <v>27.92856</v>
      </c>
      <c r="DX61">
        <v>500.0355</v>
      </c>
      <c r="DY61">
        <v>98.47184</v>
      </c>
      <c r="DZ61">
        <v>0.10007227</v>
      </c>
      <c r="EA61">
        <v>30.60196</v>
      </c>
      <c r="EB61">
        <v>30.10776</v>
      </c>
      <c r="EC61">
        <v>999.9</v>
      </c>
      <c r="ED61">
        <v>0</v>
      </c>
      <c r="EE61">
        <v>0</v>
      </c>
      <c r="EF61">
        <v>9994.498</v>
      </c>
      <c r="EG61">
        <v>0</v>
      </c>
      <c r="EH61">
        <v>272.2251000000001</v>
      </c>
      <c r="EI61">
        <v>-59.1298</v>
      </c>
      <c r="EJ61">
        <v>1029.281</v>
      </c>
      <c r="EK61">
        <v>1089.774</v>
      </c>
      <c r="EL61">
        <v>0.299276</v>
      </c>
      <c r="EM61">
        <v>1059.664</v>
      </c>
      <c r="EN61">
        <v>27.62929</v>
      </c>
      <c r="EO61">
        <v>2.750175</v>
      </c>
      <c r="EP61">
        <v>2.720706000000001</v>
      </c>
      <c r="EQ61">
        <v>22.58805</v>
      </c>
      <c r="ER61">
        <v>22.41071</v>
      </c>
      <c r="ES61">
        <v>299.938</v>
      </c>
      <c r="ET61">
        <v>0.8999663999999999</v>
      </c>
      <c r="EU61">
        <v>0.1000335</v>
      </c>
      <c r="EV61">
        <v>0</v>
      </c>
      <c r="EW61">
        <v>693.3626</v>
      </c>
      <c r="EX61">
        <v>4.999160000000001</v>
      </c>
      <c r="EY61">
        <v>2808.851</v>
      </c>
      <c r="EZ61">
        <v>2556.734</v>
      </c>
      <c r="FA61">
        <v>36.562</v>
      </c>
      <c r="FB61">
        <v>39.812</v>
      </c>
      <c r="FC61">
        <v>38</v>
      </c>
      <c r="FD61">
        <v>39.687</v>
      </c>
      <c r="FE61">
        <v>38.96850000000001</v>
      </c>
      <c r="FF61">
        <v>265.434</v>
      </c>
      <c r="FG61">
        <v>29.5</v>
      </c>
      <c r="FH61">
        <v>0</v>
      </c>
      <c r="FI61">
        <v>2028.700000047684</v>
      </c>
      <c r="FJ61">
        <v>0</v>
      </c>
      <c r="FK61">
        <v>693.4536538461539</v>
      </c>
      <c r="FL61">
        <v>-2.666085453042615</v>
      </c>
      <c r="FM61">
        <v>78.4208544869207</v>
      </c>
      <c r="FN61">
        <v>2803.058076923077</v>
      </c>
      <c r="FO61">
        <v>15</v>
      </c>
      <c r="FP61">
        <v>1697740793</v>
      </c>
      <c r="FQ61" t="s">
        <v>431</v>
      </c>
      <c r="FR61">
        <v>1697740793</v>
      </c>
      <c r="FS61">
        <v>0</v>
      </c>
      <c r="FT61">
        <v>7</v>
      </c>
      <c r="FU61">
        <v>-0.032</v>
      </c>
      <c r="FV61">
        <v>0</v>
      </c>
      <c r="FW61">
        <v>0.159</v>
      </c>
      <c r="FX61">
        <v>0</v>
      </c>
      <c r="FY61">
        <v>415</v>
      </c>
      <c r="FZ61">
        <v>0</v>
      </c>
      <c r="GA61">
        <v>0.37</v>
      </c>
      <c r="GB61">
        <v>0</v>
      </c>
      <c r="GC61">
        <v>-59.84861219512194</v>
      </c>
      <c r="GD61">
        <v>5.178388850174161</v>
      </c>
      <c r="GE61">
        <v>0.5152925104391612</v>
      </c>
      <c r="GF61">
        <v>0</v>
      </c>
      <c r="GG61">
        <v>693.6961176470588</v>
      </c>
      <c r="GH61">
        <v>-3.73442322084555</v>
      </c>
      <c r="GI61">
        <v>0.5558727512398246</v>
      </c>
      <c r="GJ61">
        <v>0</v>
      </c>
      <c r="GK61">
        <v>0</v>
      </c>
      <c r="GL61">
        <v>2</v>
      </c>
      <c r="GM61" t="s">
        <v>432</v>
      </c>
      <c r="GN61">
        <v>3.12799</v>
      </c>
      <c r="GO61">
        <v>2.76335</v>
      </c>
      <c r="GP61">
        <v>0.178012</v>
      </c>
      <c r="GQ61">
        <v>0.184041</v>
      </c>
      <c r="GR61">
        <v>0.129559</v>
      </c>
      <c r="GS61">
        <v>0.127017</v>
      </c>
      <c r="GT61">
        <v>24960.7</v>
      </c>
      <c r="GU61">
        <v>26364</v>
      </c>
      <c r="GV61">
        <v>30074</v>
      </c>
      <c r="GW61">
        <v>33182.5</v>
      </c>
      <c r="GX61">
        <v>37377.9</v>
      </c>
      <c r="GY61">
        <v>44402.5</v>
      </c>
      <c r="GZ61">
        <v>37071</v>
      </c>
      <c r="HA61">
        <v>44409.8</v>
      </c>
      <c r="HB61">
        <v>1.95452</v>
      </c>
      <c r="HC61">
        <v>1.98818</v>
      </c>
      <c r="HD61">
        <v>0.0465028</v>
      </c>
      <c r="HE61">
        <v>0</v>
      </c>
      <c r="HF61">
        <v>29.3534</v>
      </c>
      <c r="HG61">
        <v>999.9</v>
      </c>
      <c r="HH61">
        <v>62.2</v>
      </c>
      <c r="HI61">
        <v>33.7</v>
      </c>
      <c r="HJ61">
        <v>33.1883</v>
      </c>
      <c r="HK61">
        <v>61.7818</v>
      </c>
      <c r="HL61">
        <v>30.5008</v>
      </c>
      <c r="HM61">
        <v>1</v>
      </c>
      <c r="HN61">
        <v>0.261944</v>
      </c>
      <c r="HO61">
        <v>0.706618</v>
      </c>
      <c r="HP61">
        <v>20.3152</v>
      </c>
      <c r="HQ61">
        <v>5.20381</v>
      </c>
      <c r="HR61">
        <v>11.8542</v>
      </c>
      <c r="HS61">
        <v>4.98335</v>
      </c>
      <c r="HT61">
        <v>3.26263</v>
      </c>
      <c r="HU61">
        <v>767.1</v>
      </c>
      <c r="HV61">
        <v>4061.6</v>
      </c>
      <c r="HW61">
        <v>6850</v>
      </c>
      <c r="HX61">
        <v>39.9</v>
      </c>
      <c r="HY61">
        <v>1.88339</v>
      </c>
      <c r="HZ61">
        <v>1.87942</v>
      </c>
      <c r="IA61">
        <v>1.88147</v>
      </c>
      <c r="IB61">
        <v>1.87997</v>
      </c>
      <c r="IC61">
        <v>1.8782</v>
      </c>
      <c r="ID61">
        <v>1.87783</v>
      </c>
      <c r="IE61">
        <v>1.87959</v>
      </c>
      <c r="IF61">
        <v>1.87628</v>
      </c>
      <c r="IG61">
        <v>0</v>
      </c>
      <c r="IH61">
        <v>0</v>
      </c>
      <c r="II61">
        <v>0</v>
      </c>
      <c r="IJ61">
        <v>0</v>
      </c>
      <c r="IK61" t="s">
        <v>433</v>
      </c>
      <c r="IL61" t="s">
        <v>434</v>
      </c>
      <c r="IM61" t="s">
        <v>435</v>
      </c>
      <c r="IN61" t="s">
        <v>435</v>
      </c>
      <c r="IO61" t="s">
        <v>435</v>
      </c>
      <c r="IP61" t="s">
        <v>435</v>
      </c>
      <c r="IQ61">
        <v>0</v>
      </c>
      <c r="IR61">
        <v>100</v>
      </c>
      <c r="IS61">
        <v>100</v>
      </c>
      <c r="IT61">
        <v>0.61</v>
      </c>
      <c r="IU61">
        <v>0</v>
      </c>
      <c r="IV61">
        <v>-0.1957176418348122</v>
      </c>
      <c r="IW61">
        <v>0.001085284750954129</v>
      </c>
      <c r="IX61">
        <v>-2.12959365371586E-07</v>
      </c>
      <c r="IY61">
        <v>-7.809812456259381E-11</v>
      </c>
      <c r="IZ61">
        <v>0</v>
      </c>
      <c r="JA61">
        <v>0</v>
      </c>
      <c r="JB61">
        <v>0</v>
      </c>
      <c r="JC61">
        <v>0</v>
      </c>
      <c r="JD61">
        <v>18</v>
      </c>
      <c r="JE61">
        <v>2008</v>
      </c>
      <c r="JF61">
        <v>-1</v>
      </c>
      <c r="JG61">
        <v>-1</v>
      </c>
      <c r="JH61">
        <v>33.5</v>
      </c>
      <c r="JI61">
        <v>28295713.4</v>
      </c>
      <c r="JJ61">
        <v>2.32666</v>
      </c>
      <c r="JK61">
        <v>2.59277</v>
      </c>
      <c r="JL61">
        <v>1.54541</v>
      </c>
      <c r="JM61">
        <v>2.33398</v>
      </c>
      <c r="JN61">
        <v>1.5918</v>
      </c>
      <c r="JO61">
        <v>2.45972</v>
      </c>
      <c r="JP61">
        <v>38.8211</v>
      </c>
      <c r="JQ61">
        <v>15.2966</v>
      </c>
      <c r="JR61">
        <v>18</v>
      </c>
      <c r="JS61">
        <v>508.691</v>
      </c>
      <c r="JT61">
        <v>500.737</v>
      </c>
      <c r="JU61">
        <v>29.676</v>
      </c>
      <c r="JV61">
        <v>30.7611</v>
      </c>
      <c r="JW61">
        <v>30.0006</v>
      </c>
      <c r="JX61">
        <v>30.8261</v>
      </c>
      <c r="JY61">
        <v>30.781</v>
      </c>
      <c r="JZ61">
        <v>46.636</v>
      </c>
      <c r="KA61">
        <v>26.439</v>
      </c>
      <c r="KB61">
        <v>61.4092</v>
      </c>
      <c r="KC61">
        <v>29.5936</v>
      </c>
      <c r="KD61">
        <v>1103.38</v>
      </c>
      <c r="KE61">
        <v>27.7174</v>
      </c>
      <c r="KF61">
        <v>101.286</v>
      </c>
      <c r="KG61">
        <v>100.801</v>
      </c>
    </row>
    <row r="62" spans="1:293">
      <c r="A62">
        <v>46</v>
      </c>
      <c r="B62">
        <v>1697742808.1</v>
      </c>
      <c r="C62">
        <v>225</v>
      </c>
      <c r="D62" t="s">
        <v>525</v>
      </c>
      <c r="E62" t="s">
        <v>526</v>
      </c>
      <c r="F62">
        <v>5</v>
      </c>
      <c r="G62" t="s">
        <v>427</v>
      </c>
      <c r="H62" t="s">
        <v>428</v>
      </c>
      <c r="I62">
        <v>1697742805.6</v>
      </c>
      <c r="J62">
        <f>(K62)/1000</f>
        <v>0</v>
      </c>
      <c r="K62">
        <f>IF(DP62, AN62, AH62)</f>
        <v>0</v>
      </c>
      <c r="L62">
        <f>IF(DP62, AI62, AG62)</f>
        <v>0</v>
      </c>
      <c r="M62">
        <f>DR62 - IF(AU62&gt;1, L62*DL62*100.0/(AW62*EF62), 0)</f>
        <v>0</v>
      </c>
      <c r="N62">
        <f>((T62-J62/2)*M62-L62)/(T62+J62/2)</f>
        <v>0</v>
      </c>
      <c r="O62">
        <f>N62*(DY62+DZ62)/1000.0</f>
        <v>0</v>
      </c>
      <c r="P62">
        <f>(DR62 - IF(AU62&gt;1, L62*DL62*100.0/(AW62*EF62), 0))*(DY62+DZ62)/1000.0</f>
        <v>0</v>
      </c>
      <c r="Q62">
        <f>2.0/((1/S62-1/R62)+SIGN(S62)*SQRT((1/S62-1/R62)*(1/S62-1/R62) + 4*DM62/((DM62+1)*(DM62+1))*(2*1/S62*1/R62-1/R62*1/R62)))</f>
        <v>0</v>
      </c>
      <c r="R62">
        <f>IF(LEFT(DN62,1)&lt;&gt;"0",IF(LEFT(DN62,1)="1",3.0,DO62),$D$5+$E$5*(EF62*DY62/($K$5*1000))+$F$5*(EF62*DY62/($K$5*1000))*MAX(MIN(DL62,$J$5),$I$5)*MAX(MIN(DL62,$J$5),$I$5)+$G$5*MAX(MIN(DL62,$J$5),$I$5)*(EF62*DY62/($K$5*1000))+$H$5*(EF62*DY62/($K$5*1000))*(EF62*DY62/($K$5*1000)))</f>
        <v>0</v>
      </c>
      <c r="S62">
        <f>J62*(1000-(1000*0.61365*exp(17.502*W62/(240.97+W62))/(DY62+DZ62)+DT62)/2)/(1000*0.61365*exp(17.502*W62/(240.97+W62))/(DY62+DZ62)-DT62)</f>
        <v>0</v>
      </c>
      <c r="T62">
        <f>1/((DM62+1)/(Q62/1.6)+1/(R62/1.37)) + DM62/((DM62+1)/(Q62/1.6) + DM62/(R62/1.37))</f>
        <v>0</v>
      </c>
      <c r="U62">
        <f>(DH62*DK62)</f>
        <v>0</v>
      </c>
      <c r="V62">
        <f>(EA62+(U62+2*0.95*5.67E-8*(((EA62+$B$7)+273)^4-(EA62+273)^4)-44100*J62)/(1.84*29.3*R62+8*0.95*5.67E-8*(EA62+273)^3))</f>
        <v>0</v>
      </c>
      <c r="W62">
        <f>($C$7*EB62+$D$7*EC62+$E$7*V62)</f>
        <v>0</v>
      </c>
      <c r="X62">
        <f>0.61365*exp(17.502*W62/(240.97+W62))</f>
        <v>0</v>
      </c>
      <c r="Y62">
        <f>(Z62/AA62*100)</f>
        <v>0</v>
      </c>
      <c r="Z62">
        <f>DT62*(DY62+DZ62)/1000</f>
        <v>0</v>
      </c>
      <c r="AA62">
        <f>0.61365*exp(17.502*EA62/(240.97+EA62))</f>
        <v>0</v>
      </c>
      <c r="AB62">
        <f>(X62-DT62*(DY62+DZ62)/1000)</f>
        <v>0</v>
      </c>
      <c r="AC62">
        <f>(-J62*44100)</f>
        <v>0</v>
      </c>
      <c r="AD62">
        <f>2*29.3*R62*0.92*(EA62-W62)</f>
        <v>0</v>
      </c>
      <c r="AE62">
        <f>2*0.95*5.67E-8*(((EA62+$B$7)+273)^4-(W62+273)^4)</f>
        <v>0</v>
      </c>
      <c r="AF62">
        <f>U62+AE62+AC62+AD62</f>
        <v>0</v>
      </c>
      <c r="AG62">
        <f>DX62*AU62*(DS62-DR62*(1000-AU62*DU62)/(1000-AU62*DT62))/(100*DL62)</f>
        <v>0</v>
      </c>
      <c r="AH62">
        <f>1000*DX62*AU62*(DT62-DU62)/(100*DL62*(1000-AU62*DT62))</f>
        <v>0</v>
      </c>
      <c r="AI62">
        <f>(AJ62 - AK62 - DY62*1E3/(8.314*(EA62+273.15)) * AM62/DX62 * AL62) * DX62/(100*DL62) * (1000 - DU62)/1000</f>
        <v>0</v>
      </c>
      <c r="AJ62">
        <v>1114.751248537838</v>
      </c>
      <c r="AK62">
        <v>1067.649878787878</v>
      </c>
      <c r="AL62">
        <v>5.290023433979444</v>
      </c>
      <c r="AM62">
        <v>66.57056802044264</v>
      </c>
      <c r="AN62">
        <f>(AP62 - AO62 + DY62*1E3/(8.314*(EA62+273.15)) * AR62/DX62 * AQ62) * DX62/(100*DL62) * 1000/(1000 - AP62)</f>
        <v>0</v>
      </c>
      <c r="AO62">
        <v>27.69924655154215</v>
      </c>
      <c r="AP62">
        <v>27.97419090909092</v>
      </c>
      <c r="AQ62">
        <v>0.006956204036811549</v>
      </c>
      <c r="AR62">
        <v>77.99991193535263</v>
      </c>
      <c r="AS62">
        <v>0</v>
      </c>
      <c r="AT62">
        <v>0</v>
      </c>
      <c r="AU62">
        <f>IF(AS62*$H$13&gt;=AW62,1.0,(AW62/(AW62-AS62*$H$13)))</f>
        <v>0</v>
      </c>
      <c r="AV62">
        <f>(AU62-1)*100</f>
        <v>0</v>
      </c>
      <c r="AW62">
        <f>MAX(0,($B$13+$C$13*EF62)/(1+$D$13*EF62)*DY62/(EA62+273)*$E$13)</f>
        <v>0</v>
      </c>
      <c r="AX62" t="s">
        <v>429</v>
      </c>
      <c r="AY62" t="s">
        <v>429</v>
      </c>
      <c r="AZ62">
        <v>0</v>
      </c>
      <c r="BA62">
        <v>0</v>
      </c>
      <c r="BB62">
        <f>1-AZ62/BA62</f>
        <v>0</v>
      </c>
      <c r="BC62">
        <v>0</v>
      </c>
      <c r="BD62" t="s">
        <v>429</v>
      </c>
      <c r="BE62" t="s">
        <v>429</v>
      </c>
      <c r="BF62">
        <v>0</v>
      </c>
      <c r="BG62">
        <v>0</v>
      </c>
      <c r="BH62">
        <f>1-BF62/BG62</f>
        <v>0</v>
      </c>
      <c r="BI62">
        <v>0.5</v>
      </c>
      <c r="BJ62">
        <f>DI62</f>
        <v>0</v>
      </c>
      <c r="BK62">
        <f>L62</f>
        <v>0</v>
      </c>
      <c r="BL62">
        <f>BH62*BI62*BJ62</f>
        <v>0</v>
      </c>
      <c r="BM62">
        <f>(BK62-BC62)/BJ62</f>
        <v>0</v>
      </c>
      <c r="BN62">
        <f>(BA62-BG62)/BG62</f>
        <v>0</v>
      </c>
      <c r="BO62">
        <f>AZ62/(BB62+AZ62/BG62)</f>
        <v>0</v>
      </c>
      <c r="BP62" t="s">
        <v>429</v>
      </c>
      <c r="BQ62">
        <v>0</v>
      </c>
      <c r="BR62">
        <f>IF(BQ62&lt;&gt;0, BQ62, BO62)</f>
        <v>0</v>
      </c>
      <c r="BS62">
        <f>1-BR62/BG62</f>
        <v>0</v>
      </c>
      <c r="BT62">
        <f>(BG62-BF62)/(BG62-BR62)</f>
        <v>0</v>
      </c>
      <c r="BU62">
        <f>(BA62-BG62)/(BA62-BR62)</f>
        <v>0</v>
      </c>
      <c r="BV62">
        <f>(BG62-BF62)/(BG62-AZ62)</f>
        <v>0</v>
      </c>
      <c r="BW62">
        <f>(BA62-BG62)/(BA62-AZ62)</f>
        <v>0</v>
      </c>
      <c r="BX62">
        <f>(BT62*BR62/BF62)</f>
        <v>0</v>
      </c>
      <c r="BY62">
        <f>(1-BX62)</f>
        <v>0</v>
      </c>
      <c r="BZ62">
        <v>1254</v>
      </c>
      <c r="CA62">
        <v>290.0000000000001</v>
      </c>
      <c r="CB62">
        <v>1794.22</v>
      </c>
      <c r="CC62">
        <v>145</v>
      </c>
      <c r="CD62">
        <v>10489.1</v>
      </c>
      <c r="CE62">
        <v>1791.54</v>
      </c>
      <c r="CF62">
        <v>2.68</v>
      </c>
      <c r="CG62">
        <v>300.0000000000001</v>
      </c>
      <c r="CH62">
        <v>24</v>
      </c>
      <c r="CI62">
        <v>1830.069211033827</v>
      </c>
      <c r="CJ62">
        <v>2.659560471730547</v>
      </c>
      <c r="CK62">
        <v>-40.40927745103821</v>
      </c>
      <c r="CL62">
        <v>2.423317042066543</v>
      </c>
      <c r="CM62">
        <v>0.9085152786405289</v>
      </c>
      <c r="CN62">
        <v>-0.008400608898776423</v>
      </c>
      <c r="CO62">
        <v>289.9999999999999</v>
      </c>
      <c r="CP62">
        <v>1781.89</v>
      </c>
      <c r="CQ62">
        <v>685</v>
      </c>
      <c r="CR62">
        <v>10454.8</v>
      </c>
      <c r="CS62">
        <v>1791.42</v>
      </c>
      <c r="CT62">
        <v>-9.529999999999999</v>
      </c>
      <c r="DH62">
        <f>$B$11*EG62+$C$11*EH62+$F$11*ES62*(1-EV62)</f>
        <v>0</v>
      </c>
      <c r="DI62">
        <f>DH62*DJ62</f>
        <v>0</v>
      </c>
      <c r="DJ62">
        <f>($B$11*$D$9+$C$11*$D$9+$F$11*((FF62+EX62)/MAX(FF62+EX62+FG62, 0.1)*$I$9+FG62/MAX(FF62+EX62+FG62, 0.1)*$J$9))/($B$11+$C$11+$F$11)</f>
        <v>0</v>
      </c>
      <c r="DK62">
        <f>($B$11*$K$9+$C$11*$K$9+$F$11*((FF62+EX62)/MAX(FF62+EX62+FG62, 0.1)*$P$9+FG62/MAX(FF62+EX62+FG62, 0.1)*$Q$9))/($B$11+$C$11+$F$11)</f>
        <v>0</v>
      </c>
      <c r="DL62">
        <v>6</v>
      </c>
      <c r="DM62">
        <v>0.5</v>
      </c>
      <c r="DN62" t="s">
        <v>430</v>
      </c>
      <c r="DO62">
        <v>2</v>
      </c>
      <c r="DP62" t="b">
        <v>1</v>
      </c>
      <c r="DQ62">
        <v>1697742805.6</v>
      </c>
      <c r="DR62">
        <v>1027.495555555556</v>
      </c>
      <c r="DS62">
        <v>1086.596666666667</v>
      </c>
      <c r="DT62">
        <v>27.96398888888889</v>
      </c>
      <c r="DU62">
        <v>27.70105555555556</v>
      </c>
      <c r="DV62">
        <v>1026.885555555556</v>
      </c>
      <c r="DW62">
        <v>27.96398888888889</v>
      </c>
      <c r="DX62">
        <v>499.9962222222222</v>
      </c>
      <c r="DY62">
        <v>98.47288888888889</v>
      </c>
      <c r="DZ62">
        <v>0.09993922222222223</v>
      </c>
      <c r="EA62">
        <v>30.59665555555556</v>
      </c>
      <c r="EB62">
        <v>30.1123</v>
      </c>
      <c r="EC62">
        <v>999.9000000000001</v>
      </c>
      <c r="ED62">
        <v>0</v>
      </c>
      <c r="EE62">
        <v>0</v>
      </c>
      <c r="EF62">
        <v>10010.21111111111</v>
      </c>
      <c r="EG62">
        <v>0</v>
      </c>
      <c r="EH62">
        <v>273.6701111111111</v>
      </c>
      <c r="EI62">
        <v>-59.10084444444445</v>
      </c>
      <c r="EJ62">
        <v>1057.054444444444</v>
      </c>
      <c r="EK62">
        <v>1117.554444444444</v>
      </c>
      <c r="EL62">
        <v>0.2629217777777778</v>
      </c>
      <c r="EM62">
        <v>1086.596666666667</v>
      </c>
      <c r="EN62">
        <v>27.70105555555556</v>
      </c>
      <c r="EO62">
        <v>2.753694444444445</v>
      </c>
      <c r="EP62">
        <v>2.727802222222222</v>
      </c>
      <c r="EQ62">
        <v>22.60908888888889</v>
      </c>
      <c r="ER62">
        <v>22.45355555555556</v>
      </c>
      <c r="ES62">
        <v>299.9786666666666</v>
      </c>
      <c r="ET62">
        <v>0.8999840000000001</v>
      </c>
      <c r="EU62">
        <v>0.1000158666666667</v>
      </c>
      <c r="EV62">
        <v>0</v>
      </c>
      <c r="EW62">
        <v>693.194</v>
      </c>
      <c r="EX62">
        <v>4.99916</v>
      </c>
      <c r="EY62">
        <v>2824.991111111111</v>
      </c>
      <c r="EZ62">
        <v>2557.1</v>
      </c>
      <c r="FA62">
        <v>36.60400000000001</v>
      </c>
      <c r="FB62">
        <v>39.812</v>
      </c>
      <c r="FC62">
        <v>38</v>
      </c>
      <c r="FD62">
        <v>39.687</v>
      </c>
      <c r="FE62">
        <v>39</v>
      </c>
      <c r="FF62">
        <v>265.4777777777778</v>
      </c>
      <c r="FG62">
        <v>29.5</v>
      </c>
      <c r="FH62">
        <v>0</v>
      </c>
      <c r="FI62">
        <v>2033.5</v>
      </c>
      <c r="FJ62">
        <v>0</v>
      </c>
      <c r="FK62">
        <v>693.3167307692306</v>
      </c>
      <c r="FL62">
        <v>-0.3446495661241317</v>
      </c>
      <c r="FM62">
        <v>144.1599999768282</v>
      </c>
      <c r="FN62">
        <v>2812.426923076923</v>
      </c>
      <c r="FO62">
        <v>15</v>
      </c>
      <c r="FP62">
        <v>1697740793</v>
      </c>
      <c r="FQ62" t="s">
        <v>431</v>
      </c>
      <c r="FR62">
        <v>1697740793</v>
      </c>
      <c r="FS62">
        <v>0</v>
      </c>
      <c r="FT62">
        <v>7</v>
      </c>
      <c r="FU62">
        <v>-0.032</v>
      </c>
      <c r="FV62">
        <v>0</v>
      </c>
      <c r="FW62">
        <v>0.159</v>
      </c>
      <c r="FX62">
        <v>0</v>
      </c>
      <c r="FY62">
        <v>415</v>
      </c>
      <c r="FZ62">
        <v>0</v>
      </c>
      <c r="GA62">
        <v>0.37</v>
      </c>
      <c r="GB62">
        <v>0</v>
      </c>
      <c r="GC62">
        <v>-59.4991</v>
      </c>
      <c r="GD62">
        <v>3.89360487804869</v>
      </c>
      <c r="GE62">
        <v>0.4039337980049847</v>
      </c>
      <c r="GF62">
        <v>0</v>
      </c>
      <c r="GG62">
        <v>693.4606764705883</v>
      </c>
      <c r="GH62">
        <v>-1.621802897641822</v>
      </c>
      <c r="GI62">
        <v>0.4207204409656929</v>
      </c>
      <c r="GJ62">
        <v>0</v>
      </c>
      <c r="GK62">
        <v>0</v>
      </c>
      <c r="GL62">
        <v>2</v>
      </c>
      <c r="GM62" t="s">
        <v>432</v>
      </c>
      <c r="GN62">
        <v>3.12796</v>
      </c>
      <c r="GO62">
        <v>2.76351</v>
      </c>
      <c r="GP62">
        <v>0.18088</v>
      </c>
      <c r="GQ62">
        <v>0.186813</v>
      </c>
      <c r="GR62">
        <v>0.129655</v>
      </c>
      <c r="GS62">
        <v>0.127072</v>
      </c>
      <c r="GT62">
        <v>24873</v>
      </c>
      <c r="GU62">
        <v>26274</v>
      </c>
      <c r="GV62">
        <v>30073.3</v>
      </c>
      <c r="GW62">
        <v>33182.1</v>
      </c>
      <c r="GX62">
        <v>37373.2</v>
      </c>
      <c r="GY62">
        <v>44399.3</v>
      </c>
      <c r="GZ62">
        <v>37070.2</v>
      </c>
      <c r="HA62">
        <v>44409.2</v>
      </c>
      <c r="HB62">
        <v>1.95417</v>
      </c>
      <c r="HC62">
        <v>1.98832</v>
      </c>
      <c r="HD62">
        <v>0.0453889</v>
      </c>
      <c r="HE62">
        <v>0</v>
      </c>
      <c r="HF62">
        <v>29.3762</v>
      </c>
      <c r="HG62">
        <v>999.9</v>
      </c>
      <c r="HH62">
        <v>62.2</v>
      </c>
      <c r="HI62">
        <v>33.7</v>
      </c>
      <c r="HJ62">
        <v>33.1875</v>
      </c>
      <c r="HK62">
        <v>61.8518</v>
      </c>
      <c r="HL62">
        <v>30.4287</v>
      </c>
      <c r="HM62">
        <v>1</v>
      </c>
      <c r="HN62">
        <v>0.262612</v>
      </c>
      <c r="HO62">
        <v>0.839556</v>
      </c>
      <c r="HP62">
        <v>20.3143</v>
      </c>
      <c r="HQ62">
        <v>5.20351</v>
      </c>
      <c r="HR62">
        <v>11.8542</v>
      </c>
      <c r="HS62">
        <v>4.9836</v>
      </c>
      <c r="HT62">
        <v>3.26265</v>
      </c>
      <c r="HU62">
        <v>767.4</v>
      </c>
      <c r="HV62">
        <v>4063.3</v>
      </c>
      <c r="HW62">
        <v>6855</v>
      </c>
      <c r="HX62">
        <v>39.9</v>
      </c>
      <c r="HY62">
        <v>1.88339</v>
      </c>
      <c r="HZ62">
        <v>1.87943</v>
      </c>
      <c r="IA62">
        <v>1.88145</v>
      </c>
      <c r="IB62">
        <v>1.87995</v>
      </c>
      <c r="IC62">
        <v>1.8782</v>
      </c>
      <c r="ID62">
        <v>1.87781</v>
      </c>
      <c r="IE62">
        <v>1.8796</v>
      </c>
      <c r="IF62">
        <v>1.87627</v>
      </c>
      <c r="IG62">
        <v>0</v>
      </c>
      <c r="IH62">
        <v>0</v>
      </c>
      <c r="II62">
        <v>0</v>
      </c>
      <c r="IJ62">
        <v>0</v>
      </c>
      <c r="IK62" t="s">
        <v>433</v>
      </c>
      <c r="IL62" t="s">
        <v>434</v>
      </c>
      <c r="IM62" t="s">
        <v>435</v>
      </c>
      <c r="IN62" t="s">
        <v>435</v>
      </c>
      <c r="IO62" t="s">
        <v>435</v>
      </c>
      <c r="IP62" t="s">
        <v>435</v>
      </c>
      <c r="IQ62">
        <v>0</v>
      </c>
      <c r="IR62">
        <v>100</v>
      </c>
      <c r="IS62">
        <v>100</v>
      </c>
      <c r="IT62">
        <v>0.62</v>
      </c>
      <c r="IU62">
        <v>0</v>
      </c>
      <c r="IV62">
        <v>-0.1957176418348122</v>
      </c>
      <c r="IW62">
        <v>0.001085284750954129</v>
      </c>
      <c r="IX62">
        <v>-2.12959365371586E-07</v>
      </c>
      <c r="IY62">
        <v>-7.809812456259381E-11</v>
      </c>
      <c r="IZ62">
        <v>0</v>
      </c>
      <c r="JA62">
        <v>0</v>
      </c>
      <c r="JB62">
        <v>0</v>
      </c>
      <c r="JC62">
        <v>0</v>
      </c>
      <c r="JD62">
        <v>18</v>
      </c>
      <c r="JE62">
        <v>2008</v>
      </c>
      <c r="JF62">
        <v>-1</v>
      </c>
      <c r="JG62">
        <v>-1</v>
      </c>
      <c r="JH62">
        <v>33.6</v>
      </c>
      <c r="JI62">
        <v>28295713.5</v>
      </c>
      <c r="JJ62">
        <v>2.36694</v>
      </c>
      <c r="JK62">
        <v>2.58911</v>
      </c>
      <c r="JL62">
        <v>1.54541</v>
      </c>
      <c r="JM62">
        <v>2.33398</v>
      </c>
      <c r="JN62">
        <v>1.5918</v>
      </c>
      <c r="JO62">
        <v>2.46704</v>
      </c>
      <c r="JP62">
        <v>38.8211</v>
      </c>
      <c r="JQ62">
        <v>15.2966</v>
      </c>
      <c r="JR62">
        <v>18</v>
      </c>
      <c r="JS62">
        <v>508.484</v>
      </c>
      <c r="JT62">
        <v>500.858</v>
      </c>
      <c r="JU62">
        <v>29.5695</v>
      </c>
      <c r="JV62">
        <v>30.7638</v>
      </c>
      <c r="JW62">
        <v>30.0007</v>
      </c>
      <c r="JX62">
        <v>30.8277</v>
      </c>
      <c r="JY62">
        <v>30.7837</v>
      </c>
      <c r="JZ62">
        <v>47.5641</v>
      </c>
      <c r="KA62">
        <v>26.439</v>
      </c>
      <c r="KB62">
        <v>61.4092</v>
      </c>
      <c r="KC62">
        <v>29.4824</v>
      </c>
      <c r="KD62">
        <v>1133.43</v>
      </c>
      <c r="KE62">
        <v>27.7369</v>
      </c>
      <c r="KF62">
        <v>101.284</v>
      </c>
      <c r="KG62">
        <v>100.799</v>
      </c>
    </row>
    <row r="63" spans="1:293">
      <c r="A63">
        <v>47</v>
      </c>
      <c r="B63">
        <v>1697742813.1</v>
      </c>
      <c r="C63">
        <v>230</v>
      </c>
      <c r="D63" t="s">
        <v>527</v>
      </c>
      <c r="E63" t="s">
        <v>528</v>
      </c>
      <c r="F63">
        <v>5</v>
      </c>
      <c r="G63" t="s">
        <v>427</v>
      </c>
      <c r="H63" t="s">
        <v>428</v>
      </c>
      <c r="I63">
        <v>1697742810.3</v>
      </c>
      <c r="J63">
        <f>(K63)/1000</f>
        <v>0</v>
      </c>
      <c r="K63">
        <f>IF(DP63, AN63, AH63)</f>
        <v>0</v>
      </c>
      <c r="L63">
        <f>IF(DP63, AI63, AG63)</f>
        <v>0</v>
      </c>
      <c r="M63">
        <f>DR63 - IF(AU63&gt;1, L63*DL63*100.0/(AW63*EF63), 0)</f>
        <v>0</v>
      </c>
      <c r="N63">
        <f>((T63-J63/2)*M63-L63)/(T63+J63/2)</f>
        <v>0</v>
      </c>
      <c r="O63">
        <f>N63*(DY63+DZ63)/1000.0</f>
        <v>0</v>
      </c>
      <c r="P63">
        <f>(DR63 - IF(AU63&gt;1, L63*DL63*100.0/(AW63*EF63), 0))*(DY63+DZ63)/1000.0</f>
        <v>0</v>
      </c>
      <c r="Q63">
        <f>2.0/((1/S63-1/R63)+SIGN(S63)*SQRT((1/S63-1/R63)*(1/S63-1/R63) + 4*DM63/((DM63+1)*(DM63+1))*(2*1/S63*1/R63-1/R63*1/R63)))</f>
        <v>0</v>
      </c>
      <c r="R63">
        <f>IF(LEFT(DN63,1)&lt;&gt;"0",IF(LEFT(DN63,1)="1",3.0,DO63),$D$5+$E$5*(EF63*DY63/($K$5*1000))+$F$5*(EF63*DY63/($K$5*1000))*MAX(MIN(DL63,$J$5),$I$5)*MAX(MIN(DL63,$J$5),$I$5)+$G$5*MAX(MIN(DL63,$J$5),$I$5)*(EF63*DY63/($K$5*1000))+$H$5*(EF63*DY63/($K$5*1000))*(EF63*DY63/($K$5*1000)))</f>
        <v>0</v>
      </c>
      <c r="S63">
        <f>J63*(1000-(1000*0.61365*exp(17.502*W63/(240.97+W63))/(DY63+DZ63)+DT63)/2)/(1000*0.61365*exp(17.502*W63/(240.97+W63))/(DY63+DZ63)-DT63)</f>
        <v>0</v>
      </c>
      <c r="T63">
        <f>1/((DM63+1)/(Q63/1.6)+1/(R63/1.37)) + DM63/((DM63+1)/(Q63/1.6) + DM63/(R63/1.37))</f>
        <v>0</v>
      </c>
      <c r="U63">
        <f>(DH63*DK63)</f>
        <v>0</v>
      </c>
      <c r="V63">
        <f>(EA63+(U63+2*0.95*5.67E-8*(((EA63+$B$7)+273)^4-(EA63+273)^4)-44100*J63)/(1.84*29.3*R63+8*0.95*5.67E-8*(EA63+273)^3))</f>
        <v>0</v>
      </c>
      <c r="W63">
        <f>($C$7*EB63+$D$7*EC63+$E$7*V63)</f>
        <v>0</v>
      </c>
      <c r="X63">
        <f>0.61365*exp(17.502*W63/(240.97+W63))</f>
        <v>0</v>
      </c>
      <c r="Y63">
        <f>(Z63/AA63*100)</f>
        <v>0</v>
      </c>
      <c r="Z63">
        <f>DT63*(DY63+DZ63)/1000</f>
        <v>0</v>
      </c>
      <c r="AA63">
        <f>0.61365*exp(17.502*EA63/(240.97+EA63))</f>
        <v>0</v>
      </c>
      <c r="AB63">
        <f>(X63-DT63*(DY63+DZ63)/1000)</f>
        <v>0</v>
      </c>
      <c r="AC63">
        <f>(-J63*44100)</f>
        <v>0</v>
      </c>
      <c r="AD63">
        <f>2*29.3*R63*0.92*(EA63-W63)</f>
        <v>0</v>
      </c>
      <c r="AE63">
        <f>2*0.95*5.67E-8*(((EA63+$B$7)+273)^4-(W63+273)^4)</f>
        <v>0</v>
      </c>
      <c r="AF63">
        <f>U63+AE63+AC63+AD63</f>
        <v>0</v>
      </c>
      <c r="AG63">
        <f>DX63*AU63*(DS63-DR63*(1000-AU63*DU63)/(1000-AU63*DT63))/(100*DL63)</f>
        <v>0</v>
      </c>
      <c r="AH63">
        <f>1000*DX63*AU63*(DT63-DU63)/(100*DL63*(1000-AU63*DT63))</f>
        <v>0</v>
      </c>
      <c r="AI63">
        <f>(AJ63 - AK63 - DY63*1E3/(8.314*(EA63+273.15)) * AM63/DX63 * AL63) * DX63/(100*DL63) * (1000 - DU63)/1000</f>
        <v>0</v>
      </c>
      <c r="AJ63">
        <v>1140.938529464368</v>
      </c>
      <c r="AK63">
        <v>1094.15296969697</v>
      </c>
      <c r="AL63">
        <v>5.307098195832253</v>
      </c>
      <c r="AM63">
        <v>66.57056802044264</v>
      </c>
      <c r="AN63">
        <f>(AP63 - AO63 + DY63*1E3/(8.314*(EA63+273.15)) * AR63/DX63 * AQ63) * DX63/(100*DL63) * 1000/(1000 - AP63)</f>
        <v>0</v>
      </c>
      <c r="AO63">
        <v>27.71436657387817</v>
      </c>
      <c r="AP63">
        <v>27.98528303030301</v>
      </c>
      <c r="AQ63">
        <v>0.001184141228429105</v>
      </c>
      <c r="AR63">
        <v>77.99991193535263</v>
      </c>
      <c r="AS63">
        <v>0</v>
      </c>
      <c r="AT63">
        <v>0</v>
      </c>
      <c r="AU63">
        <f>IF(AS63*$H$13&gt;=AW63,1.0,(AW63/(AW63-AS63*$H$13)))</f>
        <v>0</v>
      </c>
      <c r="AV63">
        <f>(AU63-1)*100</f>
        <v>0</v>
      </c>
      <c r="AW63">
        <f>MAX(0,($B$13+$C$13*EF63)/(1+$D$13*EF63)*DY63/(EA63+273)*$E$13)</f>
        <v>0</v>
      </c>
      <c r="AX63" t="s">
        <v>429</v>
      </c>
      <c r="AY63" t="s">
        <v>429</v>
      </c>
      <c r="AZ63">
        <v>0</v>
      </c>
      <c r="BA63">
        <v>0</v>
      </c>
      <c r="BB63">
        <f>1-AZ63/BA63</f>
        <v>0</v>
      </c>
      <c r="BC63">
        <v>0</v>
      </c>
      <c r="BD63" t="s">
        <v>429</v>
      </c>
      <c r="BE63" t="s">
        <v>429</v>
      </c>
      <c r="BF63">
        <v>0</v>
      </c>
      <c r="BG63">
        <v>0</v>
      </c>
      <c r="BH63">
        <f>1-BF63/BG63</f>
        <v>0</v>
      </c>
      <c r="BI63">
        <v>0.5</v>
      </c>
      <c r="BJ63">
        <f>DI63</f>
        <v>0</v>
      </c>
      <c r="BK63">
        <f>L63</f>
        <v>0</v>
      </c>
      <c r="BL63">
        <f>BH63*BI63*BJ63</f>
        <v>0</v>
      </c>
      <c r="BM63">
        <f>(BK63-BC63)/BJ63</f>
        <v>0</v>
      </c>
      <c r="BN63">
        <f>(BA63-BG63)/BG63</f>
        <v>0</v>
      </c>
      <c r="BO63">
        <f>AZ63/(BB63+AZ63/BG63)</f>
        <v>0</v>
      </c>
      <c r="BP63" t="s">
        <v>429</v>
      </c>
      <c r="BQ63">
        <v>0</v>
      </c>
      <c r="BR63">
        <f>IF(BQ63&lt;&gt;0, BQ63, BO63)</f>
        <v>0</v>
      </c>
      <c r="BS63">
        <f>1-BR63/BG63</f>
        <v>0</v>
      </c>
      <c r="BT63">
        <f>(BG63-BF63)/(BG63-BR63)</f>
        <v>0</v>
      </c>
      <c r="BU63">
        <f>(BA63-BG63)/(BA63-BR63)</f>
        <v>0</v>
      </c>
      <c r="BV63">
        <f>(BG63-BF63)/(BG63-AZ63)</f>
        <v>0</v>
      </c>
      <c r="BW63">
        <f>(BA63-BG63)/(BA63-AZ63)</f>
        <v>0</v>
      </c>
      <c r="BX63">
        <f>(BT63*BR63/BF63)</f>
        <v>0</v>
      </c>
      <c r="BY63">
        <f>(1-BX63)</f>
        <v>0</v>
      </c>
      <c r="BZ63">
        <v>1254</v>
      </c>
      <c r="CA63">
        <v>290.0000000000001</v>
      </c>
      <c r="CB63">
        <v>1794.22</v>
      </c>
      <c r="CC63">
        <v>145</v>
      </c>
      <c r="CD63">
        <v>10489.1</v>
      </c>
      <c r="CE63">
        <v>1791.54</v>
      </c>
      <c r="CF63">
        <v>2.68</v>
      </c>
      <c r="CG63">
        <v>300.0000000000001</v>
      </c>
      <c r="CH63">
        <v>24</v>
      </c>
      <c r="CI63">
        <v>1830.069211033827</v>
      </c>
      <c r="CJ63">
        <v>2.659560471730547</v>
      </c>
      <c r="CK63">
        <v>-40.40927745103821</v>
      </c>
      <c r="CL63">
        <v>2.423317042066543</v>
      </c>
      <c r="CM63">
        <v>0.9085152786405289</v>
      </c>
      <c r="CN63">
        <v>-0.008400608898776423</v>
      </c>
      <c r="CO63">
        <v>289.9999999999999</v>
      </c>
      <c r="CP63">
        <v>1781.89</v>
      </c>
      <c r="CQ63">
        <v>685</v>
      </c>
      <c r="CR63">
        <v>10454.8</v>
      </c>
      <c r="CS63">
        <v>1791.42</v>
      </c>
      <c r="CT63">
        <v>-9.529999999999999</v>
      </c>
      <c r="DH63">
        <f>$B$11*EG63+$C$11*EH63+$F$11*ES63*(1-EV63)</f>
        <v>0</v>
      </c>
      <c r="DI63">
        <f>DH63*DJ63</f>
        <v>0</v>
      </c>
      <c r="DJ63">
        <f>($B$11*$D$9+$C$11*$D$9+$F$11*((FF63+EX63)/MAX(FF63+EX63+FG63, 0.1)*$I$9+FG63/MAX(FF63+EX63+FG63, 0.1)*$J$9))/($B$11+$C$11+$F$11)</f>
        <v>0</v>
      </c>
      <c r="DK63">
        <f>($B$11*$K$9+$C$11*$K$9+$F$11*((FF63+EX63)/MAX(FF63+EX63+FG63, 0.1)*$P$9+FG63/MAX(FF63+EX63+FG63, 0.1)*$Q$9))/($B$11+$C$11+$F$11)</f>
        <v>0</v>
      </c>
      <c r="DL63">
        <v>6</v>
      </c>
      <c r="DM63">
        <v>0.5</v>
      </c>
      <c r="DN63" t="s">
        <v>430</v>
      </c>
      <c r="DO63">
        <v>2</v>
      </c>
      <c r="DP63" t="b">
        <v>1</v>
      </c>
      <c r="DQ63">
        <v>1697742810.3</v>
      </c>
      <c r="DR63">
        <v>1051.678</v>
      </c>
      <c r="DS63">
        <v>1110.497</v>
      </c>
      <c r="DT63">
        <v>27.98207</v>
      </c>
      <c r="DU63">
        <v>27.71473</v>
      </c>
      <c r="DV63">
        <v>1051.059</v>
      </c>
      <c r="DW63">
        <v>27.98207</v>
      </c>
      <c r="DX63">
        <v>499.9907999999999</v>
      </c>
      <c r="DY63">
        <v>98.47162</v>
      </c>
      <c r="DZ63">
        <v>0.09999278</v>
      </c>
      <c r="EA63">
        <v>30.59044</v>
      </c>
      <c r="EB63">
        <v>30.11435</v>
      </c>
      <c r="EC63">
        <v>999.9</v>
      </c>
      <c r="ED63">
        <v>0</v>
      </c>
      <c r="EE63">
        <v>0</v>
      </c>
      <c r="EF63">
        <v>9985.998000000001</v>
      </c>
      <c r="EG63">
        <v>0</v>
      </c>
      <c r="EH63">
        <v>276.8752</v>
      </c>
      <c r="EI63">
        <v>-58.81783999999999</v>
      </c>
      <c r="EJ63">
        <v>1081.952</v>
      </c>
      <c r="EK63">
        <v>1142.15</v>
      </c>
      <c r="EL63">
        <v>0.2673592</v>
      </c>
      <c r="EM63">
        <v>1110.497</v>
      </c>
      <c r="EN63">
        <v>27.71473</v>
      </c>
      <c r="EO63">
        <v>2.75544</v>
      </c>
      <c r="EP63">
        <v>2.729113</v>
      </c>
      <c r="EQ63">
        <v>22.61956</v>
      </c>
      <c r="ER63">
        <v>22.46147</v>
      </c>
      <c r="ES63">
        <v>299.9846</v>
      </c>
      <c r="ET63">
        <v>0.8999868</v>
      </c>
      <c r="EU63">
        <v>0.10001315</v>
      </c>
      <c r="EV63">
        <v>0</v>
      </c>
      <c r="EW63">
        <v>693.6014</v>
      </c>
      <c r="EX63">
        <v>4.999160000000001</v>
      </c>
      <c r="EY63">
        <v>2845.586</v>
      </c>
      <c r="EZ63">
        <v>2557.153</v>
      </c>
      <c r="FA63">
        <v>36.6187</v>
      </c>
      <c r="FB63">
        <v>39.812</v>
      </c>
      <c r="FC63">
        <v>38.0248</v>
      </c>
      <c r="FD63">
        <v>39.7311</v>
      </c>
      <c r="FE63">
        <v>39</v>
      </c>
      <c r="FF63">
        <v>265.484</v>
      </c>
      <c r="FG63">
        <v>29.5</v>
      </c>
      <c r="FH63">
        <v>0</v>
      </c>
      <c r="FI63">
        <v>2038.299999952316</v>
      </c>
      <c r="FJ63">
        <v>0</v>
      </c>
      <c r="FK63">
        <v>693.4245000000002</v>
      </c>
      <c r="FL63">
        <v>1.864923079319149</v>
      </c>
      <c r="FM63">
        <v>230.812649452739</v>
      </c>
      <c r="FN63">
        <v>2827.051923076923</v>
      </c>
      <c r="FO63">
        <v>15</v>
      </c>
      <c r="FP63">
        <v>1697740793</v>
      </c>
      <c r="FQ63" t="s">
        <v>431</v>
      </c>
      <c r="FR63">
        <v>1697740793</v>
      </c>
      <c r="FS63">
        <v>0</v>
      </c>
      <c r="FT63">
        <v>7</v>
      </c>
      <c r="FU63">
        <v>-0.032</v>
      </c>
      <c r="FV63">
        <v>0</v>
      </c>
      <c r="FW63">
        <v>0.159</v>
      </c>
      <c r="FX63">
        <v>0</v>
      </c>
      <c r="FY63">
        <v>415</v>
      </c>
      <c r="FZ63">
        <v>0</v>
      </c>
      <c r="GA63">
        <v>0.37</v>
      </c>
      <c r="GB63">
        <v>0</v>
      </c>
      <c r="GC63">
        <v>-59.20551951219511</v>
      </c>
      <c r="GD63">
        <v>2.986825087108185</v>
      </c>
      <c r="GE63">
        <v>0.318037710771746</v>
      </c>
      <c r="GF63">
        <v>0</v>
      </c>
      <c r="GG63">
        <v>693.3868529411765</v>
      </c>
      <c r="GH63">
        <v>0.6819709758174541</v>
      </c>
      <c r="GI63">
        <v>0.4052928594277396</v>
      </c>
      <c r="GJ63">
        <v>1</v>
      </c>
      <c r="GK63">
        <v>1</v>
      </c>
      <c r="GL63">
        <v>2</v>
      </c>
      <c r="GM63" t="s">
        <v>442</v>
      </c>
      <c r="GN63">
        <v>3.12821</v>
      </c>
      <c r="GO63">
        <v>2.7633</v>
      </c>
      <c r="GP63">
        <v>0.183733</v>
      </c>
      <c r="GQ63">
        <v>0.189521</v>
      </c>
      <c r="GR63">
        <v>0.12968</v>
      </c>
      <c r="GS63">
        <v>0.127108</v>
      </c>
      <c r="GT63">
        <v>24785.8</v>
      </c>
      <c r="GU63">
        <v>26186</v>
      </c>
      <c r="GV63">
        <v>30072.8</v>
      </c>
      <c r="GW63">
        <v>33181.6</v>
      </c>
      <c r="GX63">
        <v>37371.7</v>
      </c>
      <c r="GY63">
        <v>44396.8</v>
      </c>
      <c r="GZ63">
        <v>37069.5</v>
      </c>
      <c r="HA63">
        <v>44408.2</v>
      </c>
      <c r="HB63">
        <v>1.9545</v>
      </c>
      <c r="HC63">
        <v>1.98795</v>
      </c>
      <c r="HD63">
        <v>0.0437759</v>
      </c>
      <c r="HE63">
        <v>0</v>
      </c>
      <c r="HF63">
        <v>29.3983</v>
      </c>
      <c r="HG63">
        <v>999.9</v>
      </c>
      <c r="HH63">
        <v>62.2</v>
      </c>
      <c r="HI63">
        <v>33.7</v>
      </c>
      <c r="HJ63">
        <v>33.1876</v>
      </c>
      <c r="HK63">
        <v>61.4118</v>
      </c>
      <c r="HL63">
        <v>30.3205</v>
      </c>
      <c r="HM63">
        <v>1</v>
      </c>
      <c r="HN63">
        <v>0.263631</v>
      </c>
      <c r="HO63">
        <v>0.963374</v>
      </c>
      <c r="HP63">
        <v>20.3137</v>
      </c>
      <c r="HQ63">
        <v>5.20291</v>
      </c>
      <c r="HR63">
        <v>11.8542</v>
      </c>
      <c r="HS63">
        <v>4.98355</v>
      </c>
      <c r="HT63">
        <v>3.26253</v>
      </c>
      <c r="HU63">
        <v>767.4</v>
      </c>
      <c r="HV63">
        <v>4063.3</v>
      </c>
      <c r="HW63">
        <v>6855</v>
      </c>
      <c r="HX63">
        <v>39.9</v>
      </c>
      <c r="HY63">
        <v>1.88339</v>
      </c>
      <c r="HZ63">
        <v>1.87939</v>
      </c>
      <c r="IA63">
        <v>1.88147</v>
      </c>
      <c r="IB63">
        <v>1.87994</v>
      </c>
      <c r="IC63">
        <v>1.8782</v>
      </c>
      <c r="ID63">
        <v>1.87779</v>
      </c>
      <c r="IE63">
        <v>1.87962</v>
      </c>
      <c r="IF63">
        <v>1.87626</v>
      </c>
      <c r="IG63">
        <v>0</v>
      </c>
      <c r="IH63">
        <v>0</v>
      </c>
      <c r="II63">
        <v>0</v>
      </c>
      <c r="IJ63">
        <v>0</v>
      </c>
      <c r="IK63" t="s">
        <v>433</v>
      </c>
      <c r="IL63" t="s">
        <v>434</v>
      </c>
      <c r="IM63" t="s">
        <v>435</v>
      </c>
      <c r="IN63" t="s">
        <v>435</v>
      </c>
      <c r="IO63" t="s">
        <v>435</v>
      </c>
      <c r="IP63" t="s">
        <v>435</v>
      </c>
      <c r="IQ63">
        <v>0</v>
      </c>
      <c r="IR63">
        <v>100</v>
      </c>
      <c r="IS63">
        <v>100</v>
      </c>
      <c r="IT63">
        <v>0.63</v>
      </c>
      <c r="IU63">
        <v>0</v>
      </c>
      <c r="IV63">
        <v>-0.1957176418348122</v>
      </c>
      <c r="IW63">
        <v>0.001085284750954129</v>
      </c>
      <c r="IX63">
        <v>-2.12959365371586E-07</v>
      </c>
      <c r="IY63">
        <v>-7.809812456259381E-11</v>
      </c>
      <c r="IZ63">
        <v>0</v>
      </c>
      <c r="JA63">
        <v>0</v>
      </c>
      <c r="JB63">
        <v>0</v>
      </c>
      <c r="JC63">
        <v>0</v>
      </c>
      <c r="JD63">
        <v>18</v>
      </c>
      <c r="JE63">
        <v>2008</v>
      </c>
      <c r="JF63">
        <v>-1</v>
      </c>
      <c r="JG63">
        <v>-1</v>
      </c>
      <c r="JH63">
        <v>33.7</v>
      </c>
      <c r="JI63">
        <v>28295713.6</v>
      </c>
      <c r="JJ63">
        <v>2.41455</v>
      </c>
      <c r="JK63">
        <v>2.58789</v>
      </c>
      <c r="JL63">
        <v>1.54541</v>
      </c>
      <c r="JM63">
        <v>2.33398</v>
      </c>
      <c r="JN63">
        <v>1.5918</v>
      </c>
      <c r="JO63">
        <v>2.46704</v>
      </c>
      <c r="JP63">
        <v>38.7964</v>
      </c>
      <c r="JQ63">
        <v>15.2966</v>
      </c>
      <c r="JR63">
        <v>18</v>
      </c>
      <c r="JS63">
        <v>508.709</v>
      </c>
      <c r="JT63">
        <v>500.637</v>
      </c>
      <c r="JU63">
        <v>29.4551</v>
      </c>
      <c r="JV63">
        <v>30.7665</v>
      </c>
      <c r="JW63">
        <v>30.0008</v>
      </c>
      <c r="JX63">
        <v>30.8303</v>
      </c>
      <c r="JY63">
        <v>30.787</v>
      </c>
      <c r="JZ63">
        <v>48.394</v>
      </c>
      <c r="KA63">
        <v>26.439</v>
      </c>
      <c r="KB63">
        <v>61.4092</v>
      </c>
      <c r="KC63">
        <v>29.3671</v>
      </c>
      <c r="KD63">
        <v>1153.5</v>
      </c>
      <c r="KE63">
        <v>27.7711</v>
      </c>
      <c r="KF63">
        <v>101.282</v>
      </c>
      <c r="KG63">
        <v>100.797</v>
      </c>
    </row>
    <row r="64" spans="1:293">
      <c r="A64">
        <v>48</v>
      </c>
      <c r="B64">
        <v>1697742818.1</v>
      </c>
      <c r="C64">
        <v>235</v>
      </c>
      <c r="D64" t="s">
        <v>529</v>
      </c>
      <c r="E64" t="s">
        <v>530</v>
      </c>
      <c r="F64">
        <v>5</v>
      </c>
      <c r="G64" t="s">
        <v>427</v>
      </c>
      <c r="H64" t="s">
        <v>428</v>
      </c>
      <c r="I64">
        <v>1697742815.6</v>
      </c>
      <c r="J64">
        <f>(K64)/1000</f>
        <v>0</v>
      </c>
      <c r="K64">
        <f>IF(DP64, AN64, AH64)</f>
        <v>0</v>
      </c>
      <c r="L64">
        <f>IF(DP64, AI64, AG64)</f>
        <v>0</v>
      </c>
      <c r="M64">
        <f>DR64 - IF(AU64&gt;1, L64*DL64*100.0/(AW64*EF64), 0)</f>
        <v>0</v>
      </c>
      <c r="N64">
        <f>((T64-J64/2)*M64-L64)/(T64+J64/2)</f>
        <v>0</v>
      </c>
      <c r="O64">
        <f>N64*(DY64+DZ64)/1000.0</f>
        <v>0</v>
      </c>
      <c r="P64">
        <f>(DR64 - IF(AU64&gt;1, L64*DL64*100.0/(AW64*EF64), 0))*(DY64+DZ64)/1000.0</f>
        <v>0</v>
      </c>
      <c r="Q64">
        <f>2.0/((1/S64-1/R64)+SIGN(S64)*SQRT((1/S64-1/R64)*(1/S64-1/R64) + 4*DM64/((DM64+1)*(DM64+1))*(2*1/S64*1/R64-1/R64*1/R64)))</f>
        <v>0</v>
      </c>
      <c r="R64">
        <f>IF(LEFT(DN64,1)&lt;&gt;"0",IF(LEFT(DN64,1)="1",3.0,DO64),$D$5+$E$5*(EF64*DY64/($K$5*1000))+$F$5*(EF64*DY64/($K$5*1000))*MAX(MIN(DL64,$J$5),$I$5)*MAX(MIN(DL64,$J$5),$I$5)+$G$5*MAX(MIN(DL64,$J$5),$I$5)*(EF64*DY64/($K$5*1000))+$H$5*(EF64*DY64/($K$5*1000))*(EF64*DY64/($K$5*1000)))</f>
        <v>0</v>
      </c>
      <c r="S64">
        <f>J64*(1000-(1000*0.61365*exp(17.502*W64/(240.97+W64))/(DY64+DZ64)+DT64)/2)/(1000*0.61365*exp(17.502*W64/(240.97+W64))/(DY64+DZ64)-DT64)</f>
        <v>0</v>
      </c>
      <c r="T64">
        <f>1/((DM64+1)/(Q64/1.6)+1/(R64/1.37)) + DM64/((DM64+1)/(Q64/1.6) + DM64/(R64/1.37))</f>
        <v>0</v>
      </c>
      <c r="U64">
        <f>(DH64*DK64)</f>
        <v>0</v>
      </c>
      <c r="V64">
        <f>(EA64+(U64+2*0.95*5.67E-8*(((EA64+$B$7)+273)^4-(EA64+273)^4)-44100*J64)/(1.84*29.3*R64+8*0.95*5.67E-8*(EA64+273)^3))</f>
        <v>0</v>
      </c>
      <c r="W64">
        <f>($C$7*EB64+$D$7*EC64+$E$7*V64)</f>
        <v>0</v>
      </c>
      <c r="X64">
        <f>0.61365*exp(17.502*W64/(240.97+W64))</f>
        <v>0</v>
      </c>
      <c r="Y64">
        <f>(Z64/AA64*100)</f>
        <v>0</v>
      </c>
      <c r="Z64">
        <f>DT64*(DY64+DZ64)/1000</f>
        <v>0</v>
      </c>
      <c r="AA64">
        <f>0.61365*exp(17.502*EA64/(240.97+EA64))</f>
        <v>0</v>
      </c>
      <c r="AB64">
        <f>(X64-DT64*(DY64+DZ64)/1000)</f>
        <v>0</v>
      </c>
      <c r="AC64">
        <f>(-J64*44100)</f>
        <v>0</v>
      </c>
      <c r="AD64">
        <f>2*29.3*R64*0.92*(EA64-W64)</f>
        <v>0</v>
      </c>
      <c r="AE64">
        <f>2*0.95*5.67E-8*(((EA64+$B$7)+273)^4-(W64+273)^4)</f>
        <v>0</v>
      </c>
      <c r="AF64">
        <f>U64+AE64+AC64+AD64</f>
        <v>0</v>
      </c>
      <c r="AG64">
        <f>DX64*AU64*(DS64-DR64*(1000-AU64*DU64)/(1000-AU64*DT64))/(100*DL64)</f>
        <v>0</v>
      </c>
      <c r="AH64">
        <f>1000*DX64*AU64*(DT64-DU64)/(100*DL64*(1000-AU64*DT64))</f>
        <v>0</v>
      </c>
      <c r="AI64">
        <f>(AJ64 - AK64 - DY64*1E3/(8.314*(EA64+273.15)) * AM64/DX64 * AL64) * DX64/(100*DL64) * (1000 - DU64)/1000</f>
        <v>0</v>
      </c>
      <c r="AJ64">
        <v>1166.587034513567</v>
      </c>
      <c r="AK64">
        <v>1120.419151515151</v>
      </c>
      <c r="AL64">
        <v>5.249691664982985</v>
      </c>
      <c r="AM64">
        <v>66.57056802044264</v>
      </c>
      <c r="AN64">
        <f>(AP64 - AO64 + DY64*1E3/(8.314*(EA64+273.15)) * AR64/DX64 * AQ64) * DX64/(100*DL64) * 1000/(1000 - AP64)</f>
        <v>0</v>
      </c>
      <c r="AO64">
        <v>27.72541484420397</v>
      </c>
      <c r="AP64">
        <v>27.98294060606061</v>
      </c>
      <c r="AQ64">
        <v>-0.0001851537665362103</v>
      </c>
      <c r="AR64">
        <v>77.99991193535263</v>
      </c>
      <c r="AS64">
        <v>0</v>
      </c>
      <c r="AT64">
        <v>0</v>
      </c>
      <c r="AU64">
        <f>IF(AS64*$H$13&gt;=AW64,1.0,(AW64/(AW64-AS64*$H$13)))</f>
        <v>0</v>
      </c>
      <c r="AV64">
        <f>(AU64-1)*100</f>
        <v>0</v>
      </c>
      <c r="AW64">
        <f>MAX(0,($B$13+$C$13*EF64)/(1+$D$13*EF64)*DY64/(EA64+273)*$E$13)</f>
        <v>0</v>
      </c>
      <c r="AX64" t="s">
        <v>429</v>
      </c>
      <c r="AY64" t="s">
        <v>429</v>
      </c>
      <c r="AZ64">
        <v>0</v>
      </c>
      <c r="BA64">
        <v>0</v>
      </c>
      <c r="BB64">
        <f>1-AZ64/BA64</f>
        <v>0</v>
      </c>
      <c r="BC64">
        <v>0</v>
      </c>
      <c r="BD64" t="s">
        <v>429</v>
      </c>
      <c r="BE64" t="s">
        <v>429</v>
      </c>
      <c r="BF64">
        <v>0</v>
      </c>
      <c r="BG64">
        <v>0</v>
      </c>
      <c r="BH64">
        <f>1-BF64/BG64</f>
        <v>0</v>
      </c>
      <c r="BI64">
        <v>0.5</v>
      </c>
      <c r="BJ64">
        <f>DI64</f>
        <v>0</v>
      </c>
      <c r="BK64">
        <f>L64</f>
        <v>0</v>
      </c>
      <c r="BL64">
        <f>BH64*BI64*BJ64</f>
        <v>0</v>
      </c>
      <c r="BM64">
        <f>(BK64-BC64)/BJ64</f>
        <v>0</v>
      </c>
      <c r="BN64">
        <f>(BA64-BG64)/BG64</f>
        <v>0</v>
      </c>
      <c r="BO64">
        <f>AZ64/(BB64+AZ64/BG64)</f>
        <v>0</v>
      </c>
      <c r="BP64" t="s">
        <v>429</v>
      </c>
      <c r="BQ64">
        <v>0</v>
      </c>
      <c r="BR64">
        <f>IF(BQ64&lt;&gt;0, BQ64, BO64)</f>
        <v>0</v>
      </c>
      <c r="BS64">
        <f>1-BR64/BG64</f>
        <v>0</v>
      </c>
      <c r="BT64">
        <f>(BG64-BF64)/(BG64-BR64)</f>
        <v>0</v>
      </c>
      <c r="BU64">
        <f>(BA64-BG64)/(BA64-BR64)</f>
        <v>0</v>
      </c>
      <c r="BV64">
        <f>(BG64-BF64)/(BG64-AZ64)</f>
        <v>0</v>
      </c>
      <c r="BW64">
        <f>(BA64-BG64)/(BA64-AZ64)</f>
        <v>0</v>
      </c>
      <c r="BX64">
        <f>(BT64*BR64/BF64)</f>
        <v>0</v>
      </c>
      <c r="BY64">
        <f>(1-BX64)</f>
        <v>0</v>
      </c>
      <c r="BZ64">
        <v>1254</v>
      </c>
      <c r="CA64">
        <v>290.0000000000001</v>
      </c>
      <c r="CB64">
        <v>1794.22</v>
      </c>
      <c r="CC64">
        <v>145</v>
      </c>
      <c r="CD64">
        <v>10489.1</v>
      </c>
      <c r="CE64">
        <v>1791.54</v>
      </c>
      <c r="CF64">
        <v>2.68</v>
      </c>
      <c r="CG64">
        <v>300.0000000000001</v>
      </c>
      <c r="CH64">
        <v>24</v>
      </c>
      <c r="CI64">
        <v>1830.069211033827</v>
      </c>
      <c r="CJ64">
        <v>2.659560471730547</v>
      </c>
      <c r="CK64">
        <v>-40.40927745103821</v>
      </c>
      <c r="CL64">
        <v>2.423317042066543</v>
      </c>
      <c r="CM64">
        <v>0.9085152786405289</v>
      </c>
      <c r="CN64">
        <v>-0.008400608898776423</v>
      </c>
      <c r="CO64">
        <v>289.9999999999999</v>
      </c>
      <c r="CP64">
        <v>1781.89</v>
      </c>
      <c r="CQ64">
        <v>685</v>
      </c>
      <c r="CR64">
        <v>10454.8</v>
      </c>
      <c r="CS64">
        <v>1791.42</v>
      </c>
      <c r="CT64">
        <v>-9.529999999999999</v>
      </c>
      <c r="DH64">
        <f>$B$11*EG64+$C$11*EH64+$F$11*ES64*(1-EV64)</f>
        <v>0</v>
      </c>
      <c r="DI64">
        <f>DH64*DJ64</f>
        <v>0</v>
      </c>
      <c r="DJ64">
        <f>($B$11*$D$9+$C$11*$D$9+$F$11*((FF64+EX64)/MAX(FF64+EX64+FG64, 0.1)*$I$9+FG64/MAX(FF64+EX64+FG64, 0.1)*$J$9))/($B$11+$C$11+$F$11)</f>
        <v>0</v>
      </c>
      <c r="DK64">
        <f>($B$11*$K$9+$C$11*$K$9+$F$11*((FF64+EX64)/MAX(FF64+EX64+FG64, 0.1)*$P$9+FG64/MAX(FF64+EX64+FG64, 0.1)*$Q$9))/($B$11+$C$11+$F$11)</f>
        <v>0</v>
      </c>
      <c r="DL64">
        <v>6</v>
      </c>
      <c r="DM64">
        <v>0.5</v>
      </c>
      <c r="DN64" t="s">
        <v>430</v>
      </c>
      <c r="DO64">
        <v>2</v>
      </c>
      <c r="DP64" t="b">
        <v>1</v>
      </c>
      <c r="DQ64">
        <v>1697742815.6</v>
      </c>
      <c r="DR64">
        <v>1078.863333333333</v>
      </c>
      <c r="DS64">
        <v>1136.957777777778</v>
      </c>
      <c r="DT64">
        <v>27.98353333333334</v>
      </c>
      <c r="DU64">
        <v>27.72731111111111</v>
      </c>
      <c r="DV64">
        <v>1078.234444444445</v>
      </c>
      <c r="DW64">
        <v>27.98353333333334</v>
      </c>
      <c r="DX64">
        <v>500.0115555555556</v>
      </c>
      <c r="DY64">
        <v>98.47348888888888</v>
      </c>
      <c r="DZ64">
        <v>0.09993177777777777</v>
      </c>
      <c r="EA64">
        <v>30.58088888888889</v>
      </c>
      <c r="EB64">
        <v>30.10584444444445</v>
      </c>
      <c r="EC64">
        <v>999.9000000000001</v>
      </c>
      <c r="ED64">
        <v>0</v>
      </c>
      <c r="EE64">
        <v>0</v>
      </c>
      <c r="EF64">
        <v>9979.790000000001</v>
      </c>
      <c r="EG64">
        <v>0</v>
      </c>
      <c r="EH64">
        <v>283.1613333333333</v>
      </c>
      <c r="EI64">
        <v>-58.09598888888888</v>
      </c>
      <c r="EJ64">
        <v>1109.922222222222</v>
      </c>
      <c r="EK64">
        <v>1169.384444444445</v>
      </c>
      <c r="EL64">
        <v>0.2562381111111111</v>
      </c>
      <c r="EM64">
        <v>1136.957777777778</v>
      </c>
      <c r="EN64">
        <v>27.72731111111111</v>
      </c>
      <c r="EO64">
        <v>2.755635555555555</v>
      </c>
      <c r="EP64">
        <v>2.730403333333333</v>
      </c>
      <c r="EQ64">
        <v>22.62071111111111</v>
      </c>
      <c r="ER64">
        <v>22.46925555555556</v>
      </c>
      <c r="ES64">
        <v>299.9748888888889</v>
      </c>
      <c r="ET64">
        <v>0.8999843333333334</v>
      </c>
      <c r="EU64">
        <v>0.1000155333333333</v>
      </c>
      <c r="EV64">
        <v>0</v>
      </c>
      <c r="EW64">
        <v>693.9426666666667</v>
      </c>
      <c r="EX64">
        <v>4.99916</v>
      </c>
      <c r="EY64">
        <v>2880.81</v>
      </c>
      <c r="EZ64">
        <v>2557.068888888889</v>
      </c>
      <c r="FA64">
        <v>36.625</v>
      </c>
      <c r="FB64">
        <v>39.84</v>
      </c>
      <c r="FC64">
        <v>38.04822222222222</v>
      </c>
      <c r="FD64">
        <v>39.75</v>
      </c>
      <c r="FE64">
        <v>39</v>
      </c>
      <c r="FF64">
        <v>265.4722222222222</v>
      </c>
      <c r="FG64">
        <v>29.5</v>
      </c>
      <c r="FH64">
        <v>0</v>
      </c>
      <c r="FI64">
        <v>2043.700000047684</v>
      </c>
      <c r="FJ64">
        <v>0</v>
      </c>
      <c r="FK64">
        <v>693.6993200000001</v>
      </c>
      <c r="FL64">
        <v>4.091384612602473</v>
      </c>
      <c r="FM64">
        <v>352.496153208772</v>
      </c>
      <c r="FN64">
        <v>2854.6864</v>
      </c>
      <c r="FO64">
        <v>15</v>
      </c>
      <c r="FP64">
        <v>1697740793</v>
      </c>
      <c r="FQ64" t="s">
        <v>431</v>
      </c>
      <c r="FR64">
        <v>1697740793</v>
      </c>
      <c r="FS64">
        <v>0</v>
      </c>
      <c r="FT64">
        <v>7</v>
      </c>
      <c r="FU64">
        <v>-0.032</v>
      </c>
      <c r="FV64">
        <v>0</v>
      </c>
      <c r="FW64">
        <v>0.159</v>
      </c>
      <c r="FX64">
        <v>0</v>
      </c>
      <c r="FY64">
        <v>415</v>
      </c>
      <c r="FZ64">
        <v>0</v>
      </c>
      <c r="GA64">
        <v>0.37</v>
      </c>
      <c r="GB64">
        <v>0</v>
      </c>
      <c r="GC64">
        <v>-58.79175250000001</v>
      </c>
      <c r="GD64">
        <v>3.941219887429928</v>
      </c>
      <c r="GE64">
        <v>0.4214227182933429</v>
      </c>
      <c r="GF64">
        <v>0</v>
      </c>
      <c r="GG64">
        <v>693.5610588235294</v>
      </c>
      <c r="GH64">
        <v>2.785240643124157</v>
      </c>
      <c r="GI64">
        <v>0.4869887026819009</v>
      </c>
      <c r="GJ64">
        <v>0</v>
      </c>
      <c r="GK64">
        <v>0</v>
      </c>
      <c r="GL64">
        <v>2</v>
      </c>
      <c r="GM64" t="s">
        <v>432</v>
      </c>
      <c r="GN64">
        <v>3.12783</v>
      </c>
      <c r="GO64">
        <v>2.76335</v>
      </c>
      <c r="GP64">
        <v>0.18652</v>
      </c>
      <c r="GQ64">
        <v>0.19216</v>
      </c>
      <c r="GR64">
        <v>0.129672</v>
      </c>
      <c r="GS64">
        <v>0.127151</v>
      </c>
      <c r="GT64">
        <v>24700.7</v>
      </c>
      <c r="GU64">
        <v>26100.4</v>
      </c>
      <c r="GV64">
        <v>30072.3</v>
      </c>
      <c r="GW64">
        <v>33181.4</v>
      </c>
      <c r="GX64">
        <v>37371.5</v>
      </c>
      <c r="GY64">
        <v>44395</v>
      </c>
      <c r="GZ64">
        <v>37068.8</v>
      </c>
      <c r="HA64">
        <v>44408.4</v>
      </c>
      <c r="HB64">
        <v>1.95397</v>
      </c>
      <c r="HC64">
        <v>1.98848</v>
      </c>
      <c r="HD64">
        <v>0.0420399</v>
      </c>
      <c r="HE64">
        <v>0</v>
      </c>
      <c r="HF64">
        <v>29.4205</v>
      </c>
      <c r="HG64">
        <v>999.9</v>
      </c>
      <c r="HH64">
        <v>62.2</v>
      </c>
      <c r="HI64">
        <v>33.7</v>
      </c>
      <c r="HJ64">
        <v>33.1863</v>
      </c>
      <c r="HK64">
        <v>61.8718</v>
      </c>
      <c r="HL64">
        <v>30.5529</v>
      </c>
      <c r="HM64">
        <v>1</v>
      </c>
      <c r="HN64">
        <v>0.264449</v>
      </c>
      <c r="HO64">
        <v>1.03365</v>
      </c>
      <c r="HP64">
        <v>20.3132</v>
      </c>
      <c r="HQ64">
        <v>5.20261</v>
      </c>
      <c r="HR64">
        <v>11.8542</v>
      </c>
      <c r="HS64">
        <v>4.9829</v>
      </c>
      <c r="HT64">
        <v>3.2625</v>
      </c>
      <c r="HU64">
        <v>767.6</v>
      </c>
      <c r="HV64">
        <v>4065</v>
      </c>
      <c r="HW64">
        <v>6859.9</v>
      </c>
      <c r="HX64">
        <v>39.9</v>
      </c>
      <c r="HY64">
        <v>1.88339</v>
      </c>
      <c r="HZ64">
        <v>1.87938</v>
      </c>
      <c r="IA64">
        <v>1.88146</v>
      </c>
      <c r="IB64">
        <v>1.87998</v>
      </c>
      <c r="IC64">
        <v>1.8782</v>
      </c>
      <c r="ID64">
        <v>1.8778</v>
      </c>
      <c r="IE64">
        <v>1.87963</v>
      </c>
      <c r="IF64">
        <v>1.87627</v>
      </c>
      <c r="IG64">
        <v>0</v>
      </c>
      <c r="IH64">
        <v>0</v>
      </c>
      <c r="II64">
        <v>0</v>
      </c>
      <c r="IJ64">
        <v>0</v>
      </c>
      <c r="IK64" t="s">
        <v>433</v>
      </c>
      <c r="IL64" t="s">
        <v>434</v>
      </c>
      <c r="IM64" t="s">
        <v>435</v>
      </c>
      <c r="IN64" t="s">
        <v>435</v>
      </c>
      <c r="IO64" t="s">
        <v>435</v>
      </c>
      <c r="IP64" t="s">
        <v>435</v>
      </c>
      <c r="IQ64">
        <v>0</v>
      </c>
      <c r="IR64">
        <v>100</v>
      </c>
      <c r="IS64">
        <v>100</v>
      </c>
      <c r="IT64">
        <v>0.63</v>
      </c>
      <c r="IU64">
        <v>0</v>
      </c>
      <c r="IV64">
        <v>-0.1957176418348122</v>
      </c>
      <c r="IW64">
        <v>0.001085284750954129</v>
      </c>
      <c r="IX64">
        <v>-2.12959365371586E-07</v>
      </c>
      <c r="IY64">
        <v>-7.809812456259381E-11</v>
      </c>
      <c r="IZ64">
        <v>0</v>
      </c>
      <c r="JA64">
        <v>0</v>
      </c>
      <c r="JB64">
        <v>0</v>
      </c>
      <c r="JC64">
        <v>0</v>
      </c>
      <c r="JD64">
        <v>18</v>
      </c>
      <c r="JE64">
        <v>2008</v>
      </c>
      <c r="JF64">
        <v>-1</v>
      </c>
      <c r="JG64">
        <v>-1</v>
      </c>
      <c r="JH64">
        <v>33.8</v>
      </c>
      <c r="JI64">
        <v>28295713.6</v>
      </c>
      <c r="JJ64">
        <v>2.45483</v>
      </c>
      <c r="JK64">
        <v>2.58911</v>
      </c>
      <c r="JL64">
        <v>1.54541</v>
      </c>
      <c r="JM64">
        <v>2.33398</v>
      </c>
      <c r="JN64">
        <v>1.5918</v>
      </c>
      <c r="JO64">
        <v>2.47192</v>
      </c>
      <c r="JP64">
        <v>38.7964</v>
      </c>
      <c r="JQ64">
        <v>15.2966</v>
      </c>
      <c r="JR64">
        <v>18</v>
      </c>
      <c r="JS64">
        <v>508.404</v>
      </c>
      <c r="JT64">
        <v>501.014</v>
      </c>
      <c r="JU64">
        <v>29.3418</v>
      </c>
      <c r="JV64">
        <v>30.771</v>
      </c>
      <c r="JW64">
        <v>30.0008</v>
      </c>
      <c r="JX64">
        <v>30.8335</v>
      </c>
      <c r="JY64">
        <v>30.7906</v>
      </c>
      <c r="JZ64">
        <v>49.3246</v>
      </c>
      <c r="KA64">
        <v>26.439</v>
      </c>
      <c r="KB64">
        <v>61.4092</v>
      </c>
      <c r="KC64">
        <v>29.2586</v>
      </c>
      <c r="KD64">
        <v>1183.56</v>
      </c>
      <c r="KE64">
        <v>27.8035</v>
      </c>
      <c r="KF64">
        <v>101.28</v>
      </c>
      <c r="KG64">
        <v>100.797</v>
      </c>
    </row>
    <row r="65" spans="1:293">
      <c r="A65">
        <v>49</v>
      </c>
      <c r="B65">
        <v>1697742823.1</v>
      </c>
      <c r="C65">
        <v>240</v>
      </c>
      <c r="D65" t="s">
        <v>531</v>
      </c>
      <c r="E65" t="s">
        <v>532</v>
      </c>
      <c r="F65">
        <v>5</v>
      </c>
      <c r="G65" t="s">
        <v>427</v>
      </c>
      <c r="H65" t="s">
        <v>428</v>
      </c>
      <c r="I65">
        <v>1697742820.3</v>
      </c>
      <c r="J65">
        <f>(K65)/1000</f>
        <v>0</v>
      </c>
      <c r="K65">
        <f>IF(DP65, AN65, AH65)</f>
        <v>0</v>
      </c>
      <c r="L65">
        <f>IF(DP65, AI65, AG65)</f>
        <v>0</v>
      </c>
      <c r="M65">
        <f>DR65 - IF(AU65&gt;1, L65*DL65*100.0/(AW65*EF65), 0)</f>
        <v>0</v>
      </c>
      <c r="N65">
        <f>((T65-J65/2)*M65-L65)/(T65+J65/2)</f>
        <v>0</v>
      </c>
      <c r="O65">
        <f>N65*(DY65+DZ65)/1000.0</f>
        <v>0</v>
      </c>
      <c r="P65">
        <f>(DR65 - IF(AU65&gt;1, L65*DL65*100.0/(AW65*EF65), 0))*(DY65+DZ65)/1000.0</f>
        <v>0</v>
      </c>
      <c r="Q65">
        <f>2.0/((1/S65-1/R65)+SIGN(S65)*SQRT((1/S65-1/R65)*(1/S65-1/R65) + 4*DM65/((DM65+1)*(DM65+1))*(2*1/S65*1/R65-1/R65*1/R65)))</f>
        <v>0</v>
      </c>
      <c r="R65">
        <f>IF(LEFT(DN65,1)&lt;&gt;"0",IF(LEFT(DN65,1)="1",3.0,DO65),$D$5+$E$5*(EF65*DY65/($K$5*1000))+$F$5*(EF65*DY65/($K$5*1000))*MAX(MIN(DL65,$J$5),$I$5)*MAX(MIN(DL65,$J$5),$I$5)+$G$5*MAX(MIN(DL65,$J$5),$I$5)*(EF65*DY65/($K$5*1000))+$H$5*(EF65*DY65/($K$5*1000))*(EF65*DY65/($K$5*1000)))</f>
        <v>0</v>
      </c>
      <c r="S65">
        <f>J65*(1000-(1000*0.61365*exp(17.502*W65/(240.97+W65))/(DY65+DZ65)+DT65)/2)/(1000*0.61365*exp(17.502*W65/(240.97+W65))/(DY65+DZ65)-DT65)</f>
        <v>0</v>
      </c>
      <c r="T65">
        <f>1/((DM65+1)/(Q65/1.6)+1/(R65/1.37)) + DM65/((DM65+1)/(Q65/1.6) + DM65/(R65/1.37))</f>
        <v>0</v>
      </c>
      <c r="U65">
        <f>(DH65*DK65)</f>
        <v>0</v>
      </c>
      <c r="V65">
        <f>(EA65+(U65+2*0.95*5.67E-8*(((EA65+$B$7)+273)^4-(EA65+273)^4)-44100*J65)/(1.84*29.3*R65+8*0.95*5.67E-8*(EA65+273)^3))</f>
        <v>0</v>
      </c>
      <c r="W65">
        <f>($C$7*EB65+$D$7*EC65+$E$7*V65)</f>
        <v>0</v>
      </c>
      <c r="X65">
        <f>0.61365*exp(17.502*W65/(240.97+W65))</f>
        <v>0</v>
      </c>
      <c r="Y65">
        <f>(Z65/AA65*100)</f>
        <v>0</v>
      </c>
      <c r="Z65">
        <f>DT65*(DY65+DZ65)/1000</f>
        <v>0</v>
      </c>
      <c r="AA65">
        <f>0.61365*exp(17.502*EA65/(240.97+EA65))</f>
        <v>0</v>
      </c>
      <c r="AB65">
        <f>(X65-DT65*(DY65+DZ65)/1000)</f>
        <v>0</v>
      </c>
      <c r="AC65">
        <f>(-J65*44100)</f>
        <v>0</v>
      </c>
      <c r="AD65">
        <f>2*29.3*R65*0.92*(EA65-W65)</f>
        <v>0</v>
      </c>
      <c r="AE65">
        <f>2*0.95*5.67E-8*(((EA65+$B$7)+273)^4-(W65+273)^4)</f>
        <v>0</v>
      </c>
      <c r="AF65">
        <f>U65+AE65+AC65+AD65</f>
        <v>0</v>
      </c>
      <c r="AG65">
        <f>DX65*AU65*(DS65-DR65*(1000-AU65*DU65)/(1000-AU65*DT65))/(100*DL65)</f>
        <v>0</v>
      </c>
      <c r="AH65">
        <f>1000*DX65*AU65*(DT65-DU65)/(100*DL65*(1000-AU65*DT65))</f>
        <v>0</v>
      </c>
      <c r="AI65">
        <f>(AJ65 - AK65 - DY65*1E3/(8.314*(EA65+273.15)) * AM65/DX65 * AL65) * DX65/(100*DL65) * (1000 - DU65)/1000</f>
        <v>0</v>
      </c>
      <c r="AJ65">
        <v>1192.398841133631</v>
      </c>
      <c r="AK65">
        <v>1146.556484848484</v>
      </c>
      <c r="AL65">
        <v>5.236932660978926</v>
      </c>
      <c r="AM65">
        <v>66.57056802044264</v>
      </c>
      <c r="AN65">
        <f>(AP65 - AO65 + DY65*1E3/(8.314*(EA65+273.15)) * AR65/DX65 * AQ65) * DX65/(100*DL65) * 1000/(1000 - AP65)</f>
        <v>0</v>
      </c>
      <c r="AO65">
        <v>27.73707923136829</v>
      </c>
      <c r="AP65">
        <v>27.9737612121212</v>
      </c>
      <c r="AQ65">
        <v>-0.000227204964872114</v>
      </c>
      <c r="AR65">
        <v>77.99991193535263</v>
      </c>
      <c r="AS65">
        <v>0</v>
      </c>
      <c r="AT65">
        <v>0</v>
      </c>
      <c r="AU65">
        <f>IF(AS65*$H$13&gt;=AW65,1.0,(AW65/(AW65-AS65*$H$13)))</f>
        <v>0</v>
      </c>
      <c r="AV65">
        <f>(AU65-1)*100</f>
        <v>0</v>
      </c>
      <c r="AW65">
        <f>MAX(0,($B$13+$C$13*EF65)/(1+$D$13*EF65)*DY65/(EA65+273)*$E$13)</f>
        <v>0</v>
      </c>
      <c r="AX65" t="s">
        <v>429</v>
      </c>
      <c r="AY65" t="s">
        <v>429</v>
      </c>
      <c r="AZ65">
        <v>0</v>
      </c>
      <c r="BA65">
        <v>0</v>
      </c>
      <c r="BB65">
        <f>1-AZ65/BA65</f>
        <v>0</v>
      </c>
      <c r="BC65">
        <v>0</v>
      </c>
      <c r="BD65" t="s">
        <v>429</v>
      </c>
      <c r="BE65" t="s">
        <v>429</v>
      </c>
      <c r="BF65">
        <v>0</v>
      </c>
      <c r="BG65">
        <v>0</v>
      </c>
      <c r="BH65">
        <f>1-BF65/BG65</f>
        <v>0</v>
      </c>
      <c r="BI65">
        <v>0.5</v>
      </c>
      <c r="BJ65">
        <f>DI65</f>
        <v>0</v>
      </c>
      <c r="BK65">
        <f>L65</f>
        <v>0</v>
      </c>
      <c r="BL65">
        <f>BH65*BI65*BJ65</f>
        <v>0</v>
      </c>
      <c r="BM65">
        <f>(BK65-BC65)/BJ65</f>
        <v>0</v>
      </c>
      <c r="BN65">
        <f>(BA65-BG65)/BG65</f>
        <v>0</v>
      </c>
      <c r="BO65">
        <f>AZ65/(BB65+AZ65/BG65)</f>
        <v>0</v>
      </c>
      <c r="BP65" t="s">
        <v>429</v>
      </c>
      <c r="BQ65">
        <v>0</v>
      </c>
      <c r="BR65">
        <f>IF(BQ65&lt;&gt;0, BQ65, BO65)</f>
        <v>0</v>
      </c>
      <c r="BS65">
        <f>1-BR65/BG65</f>
        <v>0</v>
      </c>
      <c r="BT65">
        <f>(BG65-BF65)/(BG65-BR65)</f>
        <v>0</v>
      </c>
      <c r="BU65">
        <f>(BA65-BG65)/(BA65-BR65)</f>
        <v>0</v>
      </c>
      <c r="BV65">
        <f>(BG65-BF65)/(BG65-AZ65)</f>
        <v>0</v>
      </c>
      <c r="BW65">
        <f>(BA65-BG65)/(BA65-AZ65)</f>
        <v>0</v>
      </c>
      <c r="BX65">
        <f>(BT65*BR65/BF65)</f>
        <v>0</v>
      </c>
      <c r="BY65">
        <f>(1-BX65)</f>
        <v>0</v>
      </c>
      <c r="BZ65">
        <v>1254</v>
      </c>
      <c r="CA65">
        <v>290.0000000000001</v>
      </c>
      <c r="CB65">
        <v>1794.22</v>
      </c>
      <c r="CC65">
        <v>145</v>
      </c>
      <c r="CD65">
        <v>10489.1</v>
      </c>
      <c r="CE65">
        <v>1791.54</v>
      </c>
      <c r="CF65">
        <v>2.68</v>
      </c>
      <c r="CG65">
        <v>300.0000000000001</v>
      </c>
      <c r="CH65">
        <v>24</v>
      </c>
      <c r="CI65">
        <v>1830.069211033827</v>
      </c>
      <c r="CJ65">
        <v>2.659560471730547</v>
      </c>
      <c r="CK65">
        <v>-40.40927745103821</v>
      </c>
      <c r="CL65">
        <v>2.423317042066543</v>
      </c>
      <c r="CM65">
        <v>0.9085152786405289</v>
      </c>
      <c r="CN65">
        <v>-0.008400608898776423</v>
      </c>
      <c r="CO65">
        <v>289.9999999999999</v>
      </c>
      <c r="CP65">
        <v>1781.89</v>
      </c>
      <c r="CQ65">
        <v>685</v>
      </c>
      <c r="CR65">
        <v>10454.8</v>
      </c>
      <c r="CS65">
        <v>1791.42</v>
      </c>
      <c r="CT65">
        <v>-9.529999999999999</v>
      </c>
      <c r="DH65">
        <f>$B$11*EG65+$C$11*EH65+$F$11*ES65*(1-EV65)</f>
        <v>0</v>
      </c>
      <c r="DI65">
        <f>DH65*DJ65</f>
        <v>0</v>
      </c>
      <c r="DJ65">
        <f>($B$11*$D$9+$C$11*$D$9+$F$11*((FF65+EX65)/MAX(FF65+EX65+FG65, 0.1)*$I$9+FG65/MAX(FF65+EX65+FG65, 0.1)*$J$9))/($B$11+$C$11+$F$11)</f>
        <v>0</v>
      </c>
      <c r="DK65">
        <f>($B$11*$K$9+$C$11*$K$9+$F$11*((FF65+EX65)/MAX(FF65+EX65+FG65, 0.1)*$P$9+FG65/MAX(FF65+EX65+FG65, 0.1)*$Q$9))/($B$11+$C$11+$F$11)</f>
        <v>0</v>
      </c>
      <c r="DL65">
        <v>6</v>
      </c>
      <c r="DM65">
        <v>0.5</v>
      </c>
      <c r="DN65" t="s">
        <v>430</v>
      </c>
      <c r="DO65">
        <v>2</v>
      </c>
      <c r="DP65" t="b">
        <v>1</v>
      </c>
      <c r="DQ65">
        <v>1697742820.3</v>
      </c>
      <c r="DR65">
        <v>1102.772</v>
      </c>
      <c r="DS65">
        <v>1160.591</v>
      </c>
      <c r="DT65">
        <v>27.97811</v>
      </c>
      <c r="DU65">
        <v>27.73789</v>
      </c>
      <c r="DV65">
        <v>1102.136</v>
      </c>
      <c r="DW65">
        <v>27.97811</v>
      </c>
      <c r="DX65">
        <v>499.9848</v>
      </c>
      <c r="DY65">
        <v>98.47422999999999</v>
      </c>
      <c r="DZ65">
        <v>0.10007711</v>
      </c>
      <c r="EA65">
        <v>30.56760999999999</v>
      </c>
      <c r="EB65">
        <v>30.10861</v>
      </c>
      <c r="EC65">
        <v>999.9</v>
      </c>
      <c r="ED65">
        <v>0</v>
      </c>
      <c r="EE65">
        <v>0</v>
      </c>
      <c r="EF65">
        <v>9990.003000000001</v>
      </c>
      <c r="EG65">
        <v>0</v>
      </c>
      <c r="EH65">
        <v>291.4569</v>
      </c>
      <c r="EI65">
        <v>-57.81813</v>
      </c>
      <c r="EJ65">
        <v>1134.512</v>
      </c>
      <c r="EK65">
        <v>1193.699</v>
      </c>
      <c r="EL65">
        <v>0.2402331</v>
      </c>
      <c r="EM65">
        <v>1160.591</v>
      </c>
      <c r="EN65">
        <v>27.73789</v>
      </c>
      <c r="EO65">
        <v>2.755122</v>
      </c>
      <c r="EP65">
        <v>2.731466</v>
      </c>
      <c r="EQ65">
        <v>22.61764</v>
      </c>
      <c r="ER65">
        <v>22.47564</v>
      </c>
      <c r="ES65">
        <v>299.9814</v>
      </c>
      <c r="ET65">
        <v>0.8999876999999999</v>
      </c>
      <c r="EU65">
        <v>0.10001218</v>
      </c>
      <c r="EV65">
        <v>0</v>
      </c>
      <c r="EW65">
        <v>694.4089000000001</v>
      </c>
      <c r="EX65">
        <v>4.999160000000001</v>
      </c>
      <c r="EY65">
        <v>2918.1</v>
      </c>
      <c r="EZ65">
        <v>2557.125</v>
      </c>
      <c r="FA65">
        <v>36.625</v>
      </c>
      <c r="FB65">
        <v>39.8687</v>
      </c>
      <c r="FC65">
        <v>38.062</v>
      </c>
      <c r="FD65">
        <v>39.75</v>
      </c>
      <c r="FE65">
        <v>39</v>
      </c>
      <c r="FF65">
        <v>265.48</v>
      </c>
      <c r="FG65">
        <v>29.5</v>
      </c>
      <c r="FH65">
        <v>0</v>
      </c>
      <c r="FI65">
        <v>2048.5</v>
      </c>
      <c r="FJ65">
        <v>0</v>
      </c>
      <c r="FK65">
        <v>694.03036</v>
      </c>
      <c r="FL65">
        <v>4.620615389420633</v>
      </c>
      <c r="FM65">
        <v>437.7484622712925</v>
      </c>
      <c r="FN65">
        <v>2885.4288</v>
      </c>
      <c r="FO65">
        <v>15</v>
      </c>
      <c r="FP65">
        <v>1697740793</v>
      </c>
      <c r="FQ65" t="s">
        <v>431</v>
      </c>
      <c r="FR65">
        <v>1697740793</v>
      </c>
      <c r="FS65">
        <v>0</v>
      </c>
      <c r="FT65">
        <v>7</v>
      </c>
      <c r="FU65">
        <v>-0.032</v>
      </c>
      <c r="FV65">
        <v>0</v>
      </c>
      <c r="FW65">
        <v>0.159</v>
      </c>
      <c r="FX65">
        <v>0</v>
      </c>
      <c r="FY65">
        <v>415</v>
      </c>
      <c r="FZ65">
        <v>0</v>
      </c>
      <c r="GA65">
        <v>0.37</v>
      </c>
      <c r="GB65">
        <v>0</v>
      </c>
      <c r="GC65">
        <v>-58.52261249999999</v>
      </c>
      <c r="GD65">
        <v>5.139105816135297</v>
      </c>
      <c r="GE65">
        <v>0.5157248787810705</v>
      </c>
      <c r="GF65">
        <v>0</v>
      </c>
      <c r="GG65">
        <v>693.7413529411765</v>
      </c>
      <c r="GH65">
        <v>3.944751721374565</v>
      </c>
      <c r="GI65">
        <v>0.5357948950393023</v>
      </c>
      <c r="GJ65">
        <v>0</v>
      </c>
      <c r="GK65">
        <v>0</v>
      </c>
      <c r="GL65">
        <v>2</v>
      </c>
      <c r="GM65" t="s">
        <v>432</v>
      </c>
      <c r="GN65">
        <v>3.12803</v>
      </c>
      <c r="GO65">
        <v>2.76357</v>
      </c>
      <c r="GP65">
        <v>0.189267</v>
      </c>
      <c r="GQ65">
        <v>0.194816</v>
      </c>
      <c r="GR65">
        <v>0.129645</v>
      </c>
      <c r="GS65">
        <v>0.127182</v>
      </c>
      <c r="GT65">
        <v>24616.8</v>
      </c>
      <c r="GU65">
        <v>26014.1</v>
      </c>
      <c r="GV65">
        <v>30071.9</v>
      </c>
      <c r="GW65">
        <v>33180.9</v>
      </c>
      <c r="GX65">
        <v>37372.5</v>
      </c>
      <c r="GY65">
        <v>44392.9</v>
      </c>
      <c r="GZ65">
        <v>37068.4</v>
      </c>
      <c r="HA65">
        <v>44407.6</v>
      </c>
      <c r="HB65">
        <v>1.9539</v>
      </c>
      <c r="HC65">
        <v>1.98825</v>
      </c>
      <c r="HD65">
        <v>0.0405982</v>
      </c>
      <c r="HE65">
        <v>0</v>
      </c>
      <c r="HF65">
        <v>29.4427</v>
      </c>
      <c r="HG65">
        <v>999.9</v>
      </c>
      <c r="HH65">
        <v>62.2</v>
      </c>
      <c r="HI65">
        <v>33.7</v>
      </c>
      <c r="HJ65">
        <v>33.1863</v>
      </c>
      <c r="HK65">
        <v>61.9418</v>
      </c>
      <c r="HL65">
        <v>30.2965</v>
      </c>
      <c r="HM65">
        <v>1</v>
      </c>
      <c r="HN65">
        <v>0.265546</v>
      </c>
      <c r="HO65">
        <v>1.11872</v>
      </c>
      <c r="HP65">
        <v>20.3126</v>
      </c>
      <c r="HQ65">
        <v>5.20351</v>
      </c>
      <c r="HR65">
        <v>11.8542</v>
      </c>
      <c r="HS65">
        <v>4.9834</v>
      </c>
      <c r="HT65">
        <v>3.26245</v>
      </c>
      <c r="HU65">
        <v>767.6</v>
      </c>
      <c r="HV65">
        <v>4065</v>
      </c>
      <c r="HW65">
        <v>6859.9</v>
      </c>
      <c r="HX65">
        <v>39.9</v>
      </c>
      <c r="HY65">
        <v>1.88339</v>
      </c>
      <c r="HZ65">
        <v>1.87941</v>
      </c>
      <c r="IA65">
        <v>1.88142</v>
      </c>
      <c r="IB65">
        <v>1.87996</v>
      </c>
      <c r="IC65">
        <v>1.8782</v>
      </c>
      <c r="ID65">
        <v>1.87778</v>
      </c>
      <c r="IE65">
        <v>1.8796</v>
      </c>
      <c r="IF65">
        <v>1.87624</v>
      </c>
      <c r="IG65">
        <v>0</v>
      </c>
      <c r="IH65">
        <v>0</v>
      </c>
      <c r="II65">
        <v>0</v>
      </c>
      <c r="IJ65">
        <v>0</v>
      </c>
      <c r="IK65" t="s">
        <v>433</v>
      </c>
      <c r="IL65" t="s">
        <v>434</v>
      </c>
      <c r="IM65" t="s">
        <v>435</v>
      </c>
      <c r="IN65" t="s">
        <v>435</v>
      </c>
      <c r="IO65" t="s">
        <v>435</v>
      </c>
      <c r="IP65" t="s">
        <v>435</v>
      </c>
      <c r="IQ65">
        <v>0</v>
      </c>
      <c r="IR65">
        <v>100</v>
      </c>
      <c r="IS65">
        <v>100</v>
      </c>
      <c r="IT65">
        <v>0.64</v>
      </c>
      <c r="IU65">
        <v>0</v>
      </c>
      <c r="IV65">
        <v>-0.1957176418348122</v>
      </c>
      <c r="IW65">
        <v>0.001085284750954129</v>
      </c>
      <c r="IX65">
        <v>-2.12959365371586E-07</v>
      </c>
      <c r="IY65">
        <v>-7.809812456259381E-11</v>
      </c>
      <c r="IZ65">
        <v>0</v>
      </c>
      <c r="JA65">
        <v>0</v>
      </c>
      <c r="JB65">
        <v>0</v>
      </c>
      <c r="JC65">
        <v>0</v>
      </c>
      <c r="JD65">
        <v>18</v>
      </c>
      <c r="JE65">
        <v>2008</v>
      </c>
      <c r="JF65">
        <v>-1</v>
      </c>
      <c r="JG65">
        <v>-1</v>
      </c>
      <c r="JH65">
        <v>33.8</v>
      </c>
      <c r="JI65">
        <v>28295713.7</v>
      </c>
      <c r="JJ65">
        <v>2.50122</v>
      </c>
      <c r="JK65">
        <v>2.58545</v>
      </c>
      <c r="JL65">
        <v>1.54541</v>
      </c>
      <c r="JM65">
        <v>2.33398</v>
      </c>
      <c r="JN65">
        <v>1.5918</v>
      </c>
      <c r="JO65">
        <v>2.45239</v>
      </c>
      <c r="JP65">
        <v>38.7964</v>
      </c>
      <c r="JQ65">
        <v>15.2966</v>
      </c>
      <c r="JR65">
        <v>18</v>
      </c>
      <c r="JS65">
        <v>508.383</v>
      </c>
      <c r="JT65">
        <v>500.901</v>
      </c>
      <c r="JU65">
        <v>29.225</v>
      </c>
      <c r="JV65">
        <v>30.7757</v>
      </c>
      <c r="JW65">
        <v>30.0009</v>
      </c>
      <c r="JX65">
        <v>30.8368</v>
      </c>
      <c r="JY65">
        <v>30.795</v>
      </c>
      <c r="JZ65">
        <v>50.1465</v>
      </c>
      <c r="KA65">
        <v>26.439</v>
      </c>
      <c r="KB65">
        <v>61.4092</v>
      </c>
      <c r="KC65">
        <v>29.1508</v>
      </c>
      <c r="KD65">
        <v>1203.6</v>
      </c>
      <c r="KE65">
        <v>27.8454</v>
      </c>
      <c r="KF65">
        <v>101.279</v>
      </c>
      <c r="KG65">
        <v>100.796</v>
      </c>
    </row>
    <row r="66" spans="1:293">
      <c r="A66">
        <v>50</v>
      </c>
      <c r="B66">
        <v>1697742828.1</v>
      </c>
      <c r="C66">
        <v>245</v>
      </c>
      <c r="D66" t="s">
        <v>533</v>
      </c>
      <c r="E66" t="s">
        <v>534</v>
      </c>
      <c r="F66">
        <v>5</v>
      </c>
      <c r="G66" t="s">
        <v>427</v>
      </c>
      <c r="H66" t="s">
        <v>428</v>
      </c>
      <c r="I66">
        <v>1697742825.6</v>
      </c>
      <c r="J66">
        <f>(K66)/1000</f>
        <v>0</v>
      </c>
      <c r="K66">
        <f>IF(DP66, AN66, AH66)</f>
        <v>0</v>
      </c>
      <c r="L66">
        <f>IF(DP66, AI66, AG66)</f>
        <v>0</v>
      </c>
      <c r="M66">
        <f>DR66 - IF(AU66&gt;1, L66*DL66*100.0/(AW66*EF66), 0)</f>
        <v>0</v>
      </c>
      <c r="N66">
        <f>((T66-J66/2)*M66-L66)/(T66+J66/2)</f>
        <v>0</v>
      </c>
      <c r="O66">
        <f>N66*(DY66+DZ66)/1000.0</f>
        <v>0</v>
      </c>
      <c r="P66">
        <f>(DR66 - IF(AU66&gt;1, L66*DL66*100.0/(AW66*EF66), 0))*(DY66+DZ66)/1000.0</f>
        <v>0</v>
      </c>
      <c r="Q66">
        <f>2.0/((1/S66-1/R66)+SIGN(S66)*SQRT((1/S66-1/R66)*(1/S66-1/R66) + 4*DM66/((DM66+1)*(DM66+1))*(2*1/S66*1/R66-1/R66*1/R66)))</f>
        <v>0</v>
      </c>
      <c r="R66">
        <f>IF(LEFT(DN66,1)&lt;&gt;"0",IF(LEFT(DN66,1)="1",3.0,DO66),$D$5+$E$5*(EF66*DY66/($K$5*1000))+$F$5*(EF66*DY66/($K$5*1000))*MAX(MIN(DL66,$J$5),$I$5)*MAX(MIN(DL66,$J$5),$I$5)+$G$5*MAX(MIN(DL66,$J$5),$I$5)*(EF66*DY66/($K$5*1000))+$H$5*(EF66*DY66/($K$5*1000))*(EF66*DY66/($K$5*1000)))</f>
        <v>0</v>
      </c>
      <c r="S66">
        <f>J66*(1000-(1000*0.61365*exp(17.502*W66/(240.97+W66))/(DY66+DZ66)+DT66)/2)/(1000*0.61365*exp(17.502*W66/(240.97+W66))/(DY66+DZ66)-DT66)</f>
        <v>0</v>
      </c>
      <c r="T66">
        <f>1/((DM66+1)/(Q66/1.6)+1/(R66/1.37)) + DM66/((DM66+1)/(Q66/1.6) + DM66/(R66/1.37))</f>
        <v>0</v>
      </c>
      <c r="U66">
        <f>(DH66*DK66)</f>
        <v>0</v>
      </c>
      <c r="V66">
        <f>(EA66+(U66+2*0.95*5.67E-8*(((EA66+$B$7)+273)^4-(EA66+273)^4)-44100*J66)/(1.84*29.3*R66+8*0.95*5.67E-8*(EA66+273)^3))</f>
        <v>0</v>
      </c>
      <c r="W66">
        <f>($C$7*EB66+$D$7*EC66+$E$7*V66)</f>
        <v>0</v>
      </c>
      <c r="X66">
        <f>0.61365*exp(17.502*W66/(240.97+W66))</f>
        <v>0</v>
      </c>
      <c r="Y66">
        <f>(Z66/AA66*100)</f>
        <v>0</v>
      </c>
      <c r="Z66">
        <f>DT66*(DY66+DZ66)/1000</f>
        <v>0</v>
      </c>
      <c r="AA66">
        <f>0.61365*exp(17.502*EA66/(240.97+EA66))</f>
        <v>0</v>
      </c>
      <c r="AB66">
        <f>(X66-DT66*(DY66+DZ66)/1000)</f>
        <v>0</v>
      </c>
      <c r="AC66">
        <f>(-J66*44100)</f>
        <v>0</v>
      </c>
      <c r="AD66">
        <f>2*29.3*R66*0.92*(EA66-W66)</f>
        <v>0</v>
      </c>
      <c r="AE66">
        <f>2*0.95*5.67E-8*(((EA66+$B$7)+273)^4-(W66+273)^4)</f>
        <v>0</v>
      </c>
      <c r="AF66">
        <f>U66+AE66+AC66+AD66</f>
        <v>0</v>
      </c>
      <c r="AG66">
        <f>DX66*AU66*(DS66-DR66*(1000-AU66*DU66)/(1000-AU66*DT66))/(100*DL66)</f>
        <v>0</v>
      </c>
      <c r="AH66">
        <f>1000*DX66*AU66*(DT66-DU66)/(100*DL66*(1000-AU66*DT66))</f>
        <v>0</v>
      </c>
      <c r="AI66">
        <f>(AJ66 - AK66 - DY66*1E3/(8.314*(EA66+273.15)) * AM66/DX66 * AL66) * DX66/(100*DL66) * (1000 - DU66)/1000</f>
        <v>0</v>
      </c>
      <c r="AJ66">
        <v>1218.584722394391</v>
      </c>
      <c r="AK66">
        <v>1172.847939393939</v>
      </c>
      <c r="AL66">
        <v>5.252917349121845</v>
      </c>
      <c r="AM66">
        <v>66.57056802044264</v>
      </c>
      <c r="AN66">
        <f>(AP66 - AO66 + DY66*1E3/(8.314*(EA66+273.15)) * AR66/DX66 * AQ66) * DX66/(100*DL66) * 1000/(1000 - AP66)</f>
        <v>0</v>
      </c>
      <c r="AO66">
        <v>27.74465351004424</v>
      </c>
      <c r="AP66">
        <v>27.9660690909091</v>
      </c>
      <c r="AQ66">
        <v>-0.000112529971735788</v>
      </c>
      <c r="AR66">
        <v>77.99991193535263</v>
      </c>
      <c r="AS66">
        <v>0</v>
      </c>
      <c r="AT66">
        <v>0</v>
      </c>
      <c r="AU66">
        <f>IF(AS66*$H$13&gt;=AW66,1.0,(AW66/(AW66-AS66*$H$13)))</f>
        <v>0</v>
      </c>
      <c r="AV66">
        <f>(AU66-1)*100</f>
        <v>0</v>
      </c>
      <c r="AW66">
        <f>MAX(0,($B$13+$C$13*EF66)/(1+$D$13*EF66)*DY66/(EA66+273)*$E$13)</f>
        <v>0</v>
      </c>
      <c r="AX66" t="s">
        <v>429</v>
      </c>
      <c r="AY66" t="s">
        <v>429</v>
      </c>
      <c r="AZ66">
        <v>0</v>
      </c>
      <c r="BA66">
        <v>0</v>
      </c>
      <c r="BB66">
        <f>1-AZ66/BA66</f>
        <v>0</v>
      </c>
      <c r="BC66">
        <v>0</v>
      </c>
      <c r="BD66" t="s">
        <v>429</v>
      </c>
      <c r="BE66" t="s">
        <v>429</v>
      </c>
      <c r="BF66">
        <v>0</v>
      </c>
      <c r="BG66">
        <v>0</v>
      </c>
      <c r="BH66">
        <f>1-BF66/BG66</f>
        <v>0</v>
      </c>
      <c r="BI66">
        <v>0.5</v>
      </c>
      <c r="BJ66">
        <f>DI66</f>
        <v>0</v>
      </c>
      <c r="BK66">
        <f>L66</f>
        <v>0</v>
      </c>
      <c r="BL66">
        <f>BH66*BI66*BJ66</f>
        <v>0</v>
      </c>
      <c r="BM66">
        <f>(BK66-BC66)/BJ66</f>
        <v>0</v>
      </c>
      <c r="BN66">
        <f>(BA66-BG66)/BG66</f>
        <v>0</v>
      </c>
      <c r="BO66">
        <f>AZ66/(BB66+AZ66/BG66)</f>
        <v>0</v>
      </c>
      <c r="BP66" t="s">
        <v>429</v>
      </c>
      <c r="BQ66">
        <v>0</v>
      </c>
      <c r="BR66">
        <f>IF(BQ66&lt;&gt;0, BQ66, BO66)</f>
        <v>0</v>
      </c>
      <c r="BS66">
        <f>1-BR66/BG66</f>
        <v>0</v>
      </c>
      <c r="BT66">
        <f>(BG66-BF66)/(BG66-BR66)</f>
        <v>0</v>
      </c>
      <c r="BU66">
        <f>(BA66-BG66)/(BA66-BR66)</f>
        <v>0</v>
      </c>
      <c r="BV66">
        <f>(BG66-BF66)/(BG66-AZ66)</f>
        <v>0</v>
      </c>
      <c r="BW66">
        <f>(BA66-BG66)/(BA66-AZ66)</f>
        <v>0</v>
      </c>
      <c r="BX66">
        <f>(BT66*BR66/BF66)</f>
        <v>0</v>
      </c>
      <c r="BY66">
        <f>(1-BX66)</f>
        <v>0</v>
      </c>
      <c r="BZ66">
        <v>1254</v>
      </c>
      <c r="CA66">
        <v>290.0000000000001</v>
      </c>
      <c r="CB66">
        <v>1794.22</v>
      </c>
      <c r="CC66">
        <v>145</v>
      </c>
      <c r="CD66">
        <v>10489.1</v>
      </c>
      <c r="CE66">
        <v>1791.54</v>
      </c>
      <c r="CF66">
        <v>2.68</v>
      </c>
      <c r="CG66">
        <v>300.0000000000001</v>
      </c>
      <c r="CH66">
        <v>24</v>
      </c>
      <c r="CI66">
        <v>1830.069211033827</v>
      </c>
      <c r="CJ66">
        <v>2.659560471730547</v>
      </c>
      <c r="CK66">
        <v>-40.40927745103821</v>
      </c>
      <c r="CL66">
        <v>2.423317042066543</v>
      </c>
      <c r="CM66">
        <v>0.9085152786405289</v>
      </c>
      <c r="CN66">
        <v>-0.008400608898776423</v>
      </c>
      <c r="CO66">
        <v>289.9999999999999</v>
      </c>
      <c r="CP66">
        <v>1781.89</v>
      </c>
      <c r="CQ66">
        <v>685</v>
      </c>
      <c r="CR66">
        <v>10454.8</v>
      </c>
      <c r="CS66">
        <v>1791.42</v>
      </c>
      <c r="CT66">
        <v>-9.529999999999999</v>
      </c>
      <c r="DH66">
        <f>$B$11*EG66+$C$11*EH66+$F$11*ES66*(1-EV66)</f>
        <v>0</v>
      </c>
      <c r="DI66">
        <f>DH66*DJ66</f>
        <v>0</v>
      </c>
      <c r="DJ66">
        <f>($B$11*$D$9+$C$11*$D$9+$F$11*((FF66+EX66)/MAX(FF66+EX66+FG66, 0.1)*$I$9+FG66/MAX(FF66+EX66+FG66, 0.1)*$J$9))/($B$11+$C$11+$F$11)</f>
        <v>0</v>
      </c>
      <c r="DK66">
        <f>($B$11*$K$9+$C$11*$K$9+$F$11*((FF66+EX66)/MAX(FF66+EX66+FG66, 0.1)*$P$9+FG66/MAX(FF66+EX66+FG66, 0.1)*$Q$9))/($B$11+$C$11+$F$11)</f>
        <v>0</v>
      </c>
      <c r="DL66">
        <v>6</v>
      </c>
      <c r="DM66">
        <v>0.5</v>
      </c>
      <c r="DN66" t="s">
        <v>430</v>
      </c>
      <c r="DO66">
        <v>2</v>
      </c>
      <c r="DP66" t="b">
        <v>1</v>
      </c>
      <c r="DQ66">
        <v>1697742825.6</v>
      </c>
      <c r="DR66">
        <v>1129.821111111111</v>
      </c>
      <c r="DS66">
        <v>1187.48</v>
      </c>
      <c r="DT66">
        <v>27.97004444444444</v>
      </c>
      <c r="DU66">
        <v>27.75055555555555</v>
      </c>
      <c r="DV66">
        <v>1129.175555555556</v>
      </c>
      <c r="DW66">
        <v>27.97004444444444</v>
      </c>
      <c r="DX66">
        <v>499.9747777777777</v>
      </c>
      <c r="DY66">
        <v>98.47505555555556</v>
      </c>
      <c r="DZ66">
        <v>0.09995958888888888</v>
      </c>
      <c r="EA66">
        <v>30.55497777777778</v>
      </c>
      <c r="EB66">
        <v>30.10495555555555</v>
      </c>
      <c r="EC66">
        <v>999.9000000000001</v>
      </c>
      <c r="ED66">
        <v>0</v>
      </c>
      <c r="EE66">
        <v>0</v>
      </c>
      <c r="EF66">
        <v>10004.22888888889</v>
      </c>
      <c r="EG66">
        <v>0</v>
      </c>
      <c r="EH66">
        <v>302.9213333333334</v>
      </c>
      <c r="EI66">
        <v>-57.65823333333333</v>
      </c>
      <c r="EJ66">
        <v>1162.332222222222</v>
      </c>
      <c r="EK66">
        <v>1221.374444444444</v>
      </c>
      <c r="EL66">
        <v>0.2194736666666667</v>
      </c>
      <c r="EM66">
        <v>1187.48</v>
      </c>
      <c r="EN66">
        <v>27.75055555555555</v>
      </c>
      <c r="EO66">
        <v>2.754353333333333</v>
      </c>
      <c r="EP66">
        <v>2.732737777777777</v>
      </c>
      <c r="EQ66">
        <v>22.61302222222222</v>
      </c>
      <c r="ER66">
        <v>22.48332222222222</v>
      </c>
      <c r="ES66">
        <v>300.0385555555556</v>
      </c>
      <c r="ET66">
        <v>0.9000086666666667</v>
      </c>
      <c r="EU66">
        <v>0.09999115555555556</v>
      </c>
      <c r="EV66">
        <v>0</v>
      </c>
      <c r="EW66">
        <v>695.2323333333334</v>
      </c>
      <c r="EX66">
        <v>4.99916</v>
      </c>
      <c r="EY66">
        <v>2969.711111111111</v>
      </c>
      <c r="EZ66">
        <v>2557.637777777778</v>
      </c>
      <c r="FA66">
        <v>36.625</v>
      </c>
      <c r="FB66">
        <v>39.875</v>
      </c>
      <c r="FC66">
        <v>38.062</v>
      </c>
      <c r="FD66">
        <v>39.75</v>
      </c>
      <c r="FE66">
        <v>39.04133333333333</v>
      </c>
      <c r="FF66">
        <v>265.5388888888888</v>
      </c>
      <c r="FG66">
        <v>29.5</v>
      </c>
      <c r="FH66">
        <v>0</v>
      </c>
      <c r="FI66">
        <v>2053.299999952316</v>
      </c>
      <c r="FJ66">
        <v>0</v>
      </c>
      <c r="FK66">
        <v>694.5553600000001</v>
      </c>
      <c r="FL66">
        <v>8.127384626447007</v>
      </c>
      <c r="FM66">
        <v>840.8161513270404</v>
      </c>
      <c r="FN66">
        <v>2937.3088</v>
      </c>
      <c r="FO66">
        <v>15</v>
      </c>
      <c r="FP66">
        <v>1697740793</v>
      </c>
      <c r="FQ66" t="s">
        <v>431</v>
      </c>
      <c r="FR66">
        <v>1697740793</v>
      </c>
      <c r="FS66">
        <v>0</v>
      </c>
      <c r="FT66">
        <v>7</v>
      </c>
      <c r="FU66">
        <v>-0.032</v>
      </c>
      <c r="FV66">
        <v>0</v>
      </c>
      <c r="FW66">
        <v>0.159</v>
      </c>
      <c r="FX66">
        <v>0</v>
      </c>
      <c r="FY66">
        <v>415</v>
      </c>
      <c r="FZ66">
        <v>0</v>
      </c>
      <c r="GA66">
        <v>0.37</v>
      </c>
      <c r="GB66">
        <v>0</v>
      </c>
      <c r="GC66">
        <v>-58.11021249999999</v>
      </c>
      <c r="GD66">
        <v>4.508036397748513</v>
      </c>
      <c r="GE66">
        <v>0.4596891956460911</v>
      </c>
      <c r="GF66">
        <v>0</v>
      </c>
      <c r="GG66">
        <v>694.2217647058823</v>
      </c>
      <c r="GH66">
        <v>6.26129870110506</v>
      </c>
      <c r="GI66">
        <v>0.7048776722750976</v>
      </c>
      <c r="GJ66">
        <v>0</v>
      </c>
      <c r="GK66">
        <v>0</v>
      </c>
      <c r="GL66">
        <v>2</v>
      </c>
      <c r="GM66" t="s">
        <v>432</v>
      </c>
      <c r="GN66">
        <v>3.1281</v>
      </c>
      <c r="GO66">
        <v>2.76367</v>
      </c>
      <c r="GP66">
        <v>0.191991</v>
      </c>
      <c r="GQ66">
        <v>0.197423</v>
      </c>
      <c r="GR66">
        <v>0.12962</v>
      </c>
      <c r="GS66">
        <v>0.127287</v>
      </c>
      <c r="GT66">
        <v>24533.6</v>
      </c>
      <c r="GU66">
        <v>25928.9</v>
      </c>
      <c r="GV66">
        <v>30071.5</v>
      </c>
      <c r="GW66">
        <v>33179.8</v>
      </c>
      <c r="GX66">
        <v>37373.4</v>
      </c>
      <c r="GY66">
        <v>44386.5</v>
      </c>
      <c r="GZ66">
        <v>37067.9</v>
      </c>
      <c r="HA66">
        <v>44406.2</v>
      </c>
      <c r="HB66">
        <v>1.95387</v>
      </c>
      <c r="HC66">
        <v>1.98815</v>
      </c>
      <c r="HD66">
        <v>0.0394136</v>
      </c>
      <c r="HE66">
        <v>0</v>
      </c>
      <c r="HF66">
        <v>29.4638</v>
      </c>
      <c r="HG66">
        <v>999.9</v>
      </c>
      <c r="HH66">
        <v>62.2</v>
      </c>
      <c r="HI66">
        <v>33.7</v>
      </c>
      <c r="HJ66">
        <v>33.1885</v>
      </c>
      <c r="HK66">
        <v>62.0118</v>
      </c>
      <c r="HL66">
        <v>30.2604</v>
      </c>
      <c r="HM66">
        <v>1</v>
      </c>
      <c r="HN66">
        <v>0.266321</v>
      </c>
      <c r="HO66">
        <v>1.17247</v>
      </c>
      <c r="HP66">
        <v>20.3121</v>
      </c>
      <c r="HQ66">
        <v>5.20321</v>
      </c>
      <c r="HR66">
        <v>11.8542</v>
      </c>
      <c r="HS66">
        <v>4.9833</v>
      </c>
      <c r="HT66">
        <v>3.26235</v>
      </c>
      <c r="HU66">
        <v>767.8</v>
      </c>
      <c r="HV66">
        <v>4066.6</v>
      </c>
      <c r="HW66">
        <v>6864.9</v>
      </c>
      <c r="HX66">
        <v>39.9</v>
      </c>
      <c r="HY66">
        <v>1.88339</v>
      </c>
      <c r="HZ66">
        <v>1.87941</v>
      </c>
      <c r="IA66">
        <v>1.88145</v>
      </c>
      <c r="IB66">
        <v>1.88001</v>
      </c>
      <c r="IC66">
        <v>1.8782</v>
      </c>
      <c r="ID66">
        <v>1.87779</v>
      </c>
      <c r="IE66">
        <v>1.87963</v>
      </c>
      <c r="IF66">
        <v>1.87628</v>
      </c>
      <c r="IG66">
        <v>0</v>
      </c>
      <c r="IH66">
        <v>0</v>
      </c>
      <c r="II66">
        <v>0</v>
      </c>
      <c r="IJ66">
        <v>0</v>
      </c>
      <c r="IK66" t="s">
        <v>433</v>
      </c>
      <c r="IL66" t="s">
        <v>434</v>
      </c>
      <c r="IM66" t="s">
        <v>435</v>
      </c>
      <c r="IN66" t="s">
        <v>435</v>
      </c>
      <c r="IO66" t="s">
        <v>435</v>
      </c>
      <c r="IP66" t="s">
        <v>435</v>
      </c>
      <c r="IQ66">
        <v>0</v>
      </c>
      <c r="IR66">
        <v>100</v>
      </c>
      <c r="IS66">
        <v>100</v>
      </c>
      <c r="IT66">
        <v>0.65</v>
      </c>
      <c r="IU66">
        <v>0</v>
      </c>
      <c r="IV66">
        <v>-0.1957176418348122</v>
      </c>
      <c r="IW66">
        <v>0.001085284750954129</v>
      </c>
      <c r="IX66">
        <v>-2.12959365371586E-07</v>
      </c>
      <c r="IY66">
        <v>-7.809812456259381E-11</v>
      </c>
      <c r="IZ66">
        <v>0</v>
      </c>
      <c r="JA66">
        <v>0</v>
      </c>
      <c r="JB66">
        <v>0</v>
      </c>
      <c r="JC66">
        <v>0</v>
      </c>
      <c r="JD66">
        <v>18</v>
      </c>
      <c r="JE66">
        <v>2008</v>
      </c>
      <c r="JF66">
        <v>-1</v>
      </c>
      <c r="JG66">
        <v>-1</v>
      </c>
      <c r="JH66">
        <v>33.9</v>
      </c>
      <c r="JI66">
        <v>28295713.8</v>
      </c>
      <c r="JJ66">
        <v>2.5415</v>
      </c>
      <c r="JK66">
        <v>2.5769</v>
      </c>
      <c r="JL66">
        <v>1.54541</v>
      </c>
      <c r="JM66">
        <v>2.33398</v>
      </c>
      <c r="JN66">
        <v>1.5918</v>
      </c>
      <c r="JO66">
        <v>2.43164</v>
      </c>
      <c r="JP66">
        <v>38.7964</v>
      </c>
      <c r="JQ66">
        <v>15.3053</v>
      </c>
      <c r="JR66">
        <v>18</v>
      </c>
      <c r="JS66">
        <v>508.398</v>
      </c>
      <c r="JT66">
        <v>500.877</v>
      </c>
      <c r="JU66">
        <v>29.1214</v>
      </c>
      <c r="JV66">
        <v>30.7814</v>
      </c>
      <c r="JW66">
        <v>30.0009</v>
      </c>
      <c r="JX66">
        <v>30.8407</v>
      </c>
      <c r="JY66">
        <v>30.8001</v>
      </c>
      <c r="JZ66">
        <v>51.058</v>
      </c>
      <c r="KA66">
        <v>26.1647</v>
      </c>
      <c r="KB66">
        <v>61.4092</v>
      </c>
      <c r="KC66">
        <v>29.0459</v>
      </c>
      <c r="KD66">
        <v>1233.69</v>
      </c>
      <c r="KE66">
        <v>27.8858</v>
      </c>
      <c r="KF66">
        <v>101.277</v>
      </c>
      <c r="KG66">
        <v>100.793</v>
      </c>
    </row>
    <row r="67" spans="1:293">
      <c r="A67">
        <v>51</v>
      </c>
      <c r="B67">
        <v>1697742833.1</v>
      </c>
      <c r="C67">
        <v>250</v>
      </c>
      <c r="D67" t="s">
        <v>535</v>
      </c>
      <c r="E67" t="s">
        <v>536</v>
      </c>
      <c r="F67">
        <v>5</v>
      </c>
      <c r="G67" t="s">
        <v>427</v>
      </c>
      <c r="H67" t="s">
        <v>428</v>
      </c>
      <c r="I67">
        <v>1697742830.3</v>
      </c>
      <c r="J67">
        <f>(K67)/1000</f>
        <v>0</v>
      </c>
      <c r="K67">
        <f>IF(DP67, AN67, AH67)</f>
        <v>0</v>
      </c>
      <c r="L67">
        <f>IF(DP67, AI67, AG67)</f>
        <v>0</v>
      </c>
      <c r="M67">
        <f>DR67 - IF(AU67&gt;1, L67*DL67*100.0/(AW67*EF67), 0)</f>
        <v>0</v>
      </c>
      <c r="N67">
        <f>((T67-J67/2)*M67-L67)/(T67+J67/2)</f>
        <v>0</v>
      </c>
      <c r="O67">
        <f>N67*(DY67+DZ67)/1000.0</f>
        <v>0</v>
      </c>
      <c r="P67">
        <f>(DR67 - IF(AU67&gt;1, L67*DL67*100.0/(AW67*EF67), 0))*(DY67+DZ67)/1000.0</f>
        <v>0</v>
      </c>
      <c r="Q67">
        <f>2.0/((1/S67-1/R67)+SIGN(S67)*SQRT((1/S67-1/R67)*(1/S67-1/R67) + 4*DM67/((DM67+1)*(DM67+1))*(2*1/S67*1/R67-1/R67*1/R67)))</f>
        <v>0</v>
      </c>
      <c r="R67">
        <f>IF(LEFT(DN67,1)&lt;&gt;"0",IF(LEFT(DN67,1)="1",3.0,DO67),$D$5+$E$5*(EF67*DY67/($K$5*1000))+$F$5*(EF67*DY67/($K$5*1000))*MAX(MIN(DL67,$J$5),$I$5)*MAX(MIN(DL67,$J$5),$I$5)+$G$5*MAX(MIN(DL67,$J$5),$I$5)*(EF67*DY67/($K$5*1000))+$H$5*(EF67*DY67/($K$5*1000))*(EF67*DY67/($K$5*1000)))</f>
        <v>0</v>
      </c>
      <c r="S67">
        <f>J67*(1000-(1000*0.61365*exp(17.502*W67/(240.97+W67))/(DY67+DZ67)+DT67)/2)/(1000*0.61365*exp(17.502*W67/(240.97+W67))/(DY67+DZ67)-DT67)</f>
        <v>0</v>
      </c>
      <c r="T67">
        <f>1/((DM67+1)/(Q67/1.6)+1/(R67/1.37)) + DM67/((DM67+1)/(Q67/1.6) + DM67/(R67/1.37))</f>
        <v>0</v>
      </c>
      <c r="U67">
        <f>(DH67*DK67)</f>
        <v>0</v>
      </c>
      <c r="V67">
        <f>(EA67+(U67+2*0.95*5.67E-8*(((EA67+$B$7)+273)^4-(EA67+273)^4)-44100*J67)/(1.84*29.3*R67+8*0.95*5.67E-8*(EA67+273)^3))</f>
        <v>0</v>
      </c>
      <c r="W67">
        <f>($C$7*EB67+$D$7*EC67+$E$7*V67)</f>
        <v>0</v>
      </c>
      <c r="X67">
        <f>0.61365*exp(17.502*W67/(240.97+W67))</f>
        <v>0</v>
      </c>
      <c r="Y67">
        <f>(Z67/AA67*100)</f>
        <v>0</v>
      </c>
      <c r="Z67">
        <f>DT67*(DY67+DZ67)/1000</f>
        <v>0</v>
      </c>
      <c r="AA67">
        <f>0.61365*exp(17.502*EA67/(240.97+EA67))</f>
        <v>0</v>
      </c>
      <c r="AB67">
        <f>(X67-DT67*(DY67+DZ67)/1000)</f>
        <v>0</v>
      </c>
      <c r="AC67">
        <f>(-J67*44100)</f>
        <v>0</v>
      </c>
      <c r="AD67">
        <f>2*29.3*R67*0.92*(EA67-W67)</f>
        <v>0</v>
      </c>
      <c r="AE67">
        <f>2*0.95*5.67E-8*(((EA67+$B$7)+273)^4-(W67+273)^4)</f>
        <v>0</v>
      </c>
      <c r="AF67">
        <f>U67+AE67+AC67+AD67</f>
        <v>0</v>
      </c>
      <c r="AG67">
        <f>DX67*AU67*(DS67-DR67*(1000-AU67*DU67)/(1000-AU67*DT67))/(100*DL67)</f>
        <v>0</v>
      </c>
      <c r="AH67">
        <f>1000*DX67*AU67*(DT67-DU67)/(100*DL67*(1000-AU67*DT67))</f>
        <v>0</v>
      </c>
      <c r="AI67">
        <f>(AJ67 - AK67 - DY67*1E3/(8.314*(EA67+273.15)) * AM67/DX67 * AL67) * DX67/(100*DL67) * (1000 - DU67)/1000</f>
        <v>0</v>
      </c>
      <c r="AJ67">
        <v>1244.510267992074</v>
      </c>
      <c r="AK67">
        <v>1199.018909090908</v>
      </c>
      <c r="AL67">
        <v>5.224728380289168</v>
      </c>
      <c r="AM67">
        <v>66.57056802044264</v>
      </c>
      <c r="AN67">
        <f>(AP67 - AO67 + DY67*1E3/(8.314*(EA67+273.15)) * AR67/DX67 * AQ67) * DX67/(100*DL67) * 1000/(1000 - AP67)</f>
        <v>0</v>
      </c>
      <c r="AO67">
        <v>27.81194463207688</v>
      </c>
      <c r="AP67">
        <v>27.97565393939394</v>
      </c>
      <c r="AQ67">
        <v>9.919659529800843E-05</v>
      </c>
      <c r="AR67">
        <v>77.99991193535263</v>
      </c>
      <c r="AS67">
        <v>0</v>
      </c>
      <c r="AT67">
        <v>0</v>
      </c>
      <c r="AU67">
        <f>IF(AS67*$H$13&gt;=AW67,1.0,(AW67/(AW67-AS67*$H$13)))</f>
        <v>0</v>
      </c>
      <c r="AV67">
        <f>(AU67-1)*100</f>
        <v>0</v>
      </c>
      <c r="AW67">
        <f>MAX(0,($B$13+$C$13*EF67)/(1+$D$13*EF67)*DY67/(EA67+273)*$E$13)</f>
        <v>0</v>
      </c>
      <c r="AX67" t="s">
        <v>429</v>
      </c>
      <c r="AY67" t="s">
        <v>429</v>
      </c>
      <c r="AZ67">
        <v>0</v>
      </c>
      <c r="BA67">
        <v>0</v>
      </c>
      <c r="BB67">
        <f>1-AZ67/BA67</f>
        <v>0</v>
      </c>
      <c r="BC67">
        <v>0</v>
      </c>
      <c r="BD67" t="s">
        <v>429</v>
      </c>
      <c r="BE67" t="s">
        <v>429</v>
      </c>
      <c r="BF67">
        <v>0</v>
      </c>
      <c r="BG67">
        <v>0</v>
      </c>
      <c r="BH67">
        <f>1-BF67/BG67</f>
        <v>0</v>
      </c>
      <c r="BI67">
        <v>0.5</v>
      </c>
      <c r="BJ67">
        <f>DI67</f>
        <v>0</v>
      </c>
      <c r="BK67">
        <f>L67</f>
        <v>0</v>
      </c>
      <c r="BL67">
        <f>BH67*BI67*BJ67</f>
        <v>0</v>
      </c>
      <c r="BM67">
        <f>(BK67-BC67)/BJ67</f>
        <v>0</v>
      </c>
      <c r="BN67">
        <f>(BA67-BG67)/BG67</f>
        <v>0</v>
      </c>
      <c r="BO67">
        <f>AZ67/(BB67+AZ67/BG67)</f>
        <v>0</v>
      </c>
      <c r="BP67" t="s">
        <v>429</v>
      </c>
      <c r="BQ67">
        <v>0</v>
      </c>
      <c r="BR67">
        <f>IF(BQ67&lt;&gt;0, BQ67, BO67)</f>
        <v>0</v>
      </c>
      <c r="BS67">
        <f>1-BR67/BG67</f>
        <v>0</v>
      </c>
      <c r="BT67">
        <f>(BG67-BF67)/(BG67-BR67)</f>
        <v>0</v>
      </c>
      <c r="BU67">
        <f>(BA67-BG67)/(BA67-BR67)</f>
        <v>0</v>
      </c>
      <c r="BV67">
        <f>(BG67-BF67)/(BG67-AZ67)</f>
        <v>0</v>
      </c>
      <c r="BW67">
        <f>(BA67-BG67)/(BA67-AZ67)</f>
        <v>0</v>
      </c>
      <c r="BX67">
        <f>(BT67*BR67/BF67)</f>
        <v>0</v>
      </c>
      <c r="BY67">
        <f>(1-BX67)</f>
        <v>0</v>
      </c>
      <c r="BZ67">
        <v>1254</v>
      </c>
      <c r="CA67">
        <v>290.0000000000001</v>
      </c>
      <c r="CB67">
        <v>1794.22</v>
      </c>
      <c r="CC67">
        <v>145</v>
      </c>
      <c r="CD67">
        <v>10489.1</v>
      </c>
      <c r="CE67">
        <v>1791.54</v>
      </c>
      <c r="CF67">
        <v>2.68</v>
      </c>
      <c r="CG67">
        <v>300.0000000000001</v>
      </c>
      <c r="CH67">
        <v>24</v>
      </c>
      <c r="CI67">
        <v>1830.069211033827</v>
      </c>
      <c r="CJ67">
        <v>2.659560471730547</v>
      </c>
      <c r="CK67">
        <v>-40.40927745103821</v>
      </c>
      <c r="CL67">
        <v>2.423317042066543</v>
      </c>
      <c r="CM67">
        <v>0.9085152786405289</v>
      </c>
      <c r="CN67">
        <v>-0.008400608898776423</v>
      </c>
      <c r="CO67">
        <v>289.9999999999999</v>
      </c>
      <c r="CP67">
        <v>1781.89</v>
      </c>
      <c r="CQ67">
        <v>685</v>
      </c>
      <c r="CR67">
        <v>10454.8</v>
      </c>
      <c r="CS67">
        <v>1791.42</v>
      </c>
      <c r="CT67">
        <v>-9.529999999999999</v>
      </c>
      <c r="DH67">
        <f>$B$11*EG67+$C$11*EH67+$F$11*ES67*(1-EV67)</f>
        <v>0</v>
      </c>
      <c r="DI67">
        <f>DH67*DJ67</f>
        <v>0</v>
      </c>
      <c r="DJ67">
        <f>($B$11*$D$9+$C$11*$D$9+$F$11*((FF67+EX67)/MAX(FF67+EX67+FG67, 0.1)*$I$9+FG67/MAX(FF67+EX67+FG67, 0.1)*$J$9))/($B$11+$C$11+$F$11)</f>
        <v>0</v>
      </c>
      <c r="DK67">
        <f>($B$11*$K$9+$C$11*$K$9+$F$11*((FF67+EX67)/MAX(FF67+EX67+FG67, 0.1)*$P$9+FG67/MAX(FF67+EX67+FG67, 0.1)*$Q$9))/($B$11+$C$11+$F$11)</f>
        <v>0</v>
      </c>
      <c r="DL67">
        <v>6</v>
      </c>
      <c r="DM67">
        <v>0.5</v>
      </c>
      <c r="DN67" t="s">
        <v>430</v>
      </c>
      <c r="DO67">
        <v>2</v>
      </c>
      <c r="DP67" t="b">
        <v>1</v>
      </c>
      <c r="DQ67">
        <v>1697742830.3</v>
      </c>
      <c r="DR67">
        <v>1153.792</v>
      </c>
      <c r="DS67">
        <v>1211.05</v>
      </c>
      <c r="DT67">
        <v>27.96923</v>
      </c>
      <c r="DU67">
        <v>27.81256</v>
      </c>
      <c r="DV67">
        <v>1153.142</v>
      </c>
      <c r="DW67">
        <v>27.96923</v>
      </c>
      <c r="DX67">
        <v>500.0692</v>
      </c>
      <c r="DY67">
        <v>98.47453</v>
      </c>
      <c r="DZ67">
        <v>0.10008391</v>
      </c>
      <c r="EA67">
        <v>30.5408</v>
      </c>
      <c r="EB67">
        <v>30.09984</v>
      </c>
      <c r="EC67">
        <v>999.9</v>
      </c>
      <c r="ED67">
        <v>0</v>
      </c>
      <c r="EE67">
        <v>0</v>
      </c>
      <c r="EF67">
        <v>9997.123000000001</v>
      </c>
      <c r="EG67">
        <v>0</v>
      </c>
      <c r="EH67">
        <v>509.5514999999999</v>
      </c>
      <c r="EI67">
        <v>-57.25683</v>
      </c>
      <c r="EJ67">
        <v>1186.993</v>
      </c>
      <c r="EK67">
        <v>1245.697</v>
      </c>
      <c r="EL67">
        <v>0.1566597</v>
      </c>
      <c r="EM67">
        <v>1211.05</v>
      </c>
      <c r="EN67">
        <v>27.81256</v>
      </c>
      <c r="EO67">
        <v>2.754258</v>
      </c>
      <c r="EP67">
        <v>2.738829</v>
      </c>
      <c r="EQ67">
        <v>22.61248</v>
      </c>
      <c r="ER67">
        <v>22.51996</v>
      </c>
      <c r="ES67">
        <v>300.1338</v>
      </c>
      <c r="ET67">
        <v>0.9000023</v>
      </c>
      <c r="EU67">
        <v>0.09999753</v>
      </c>
      <c r="EV67">
        <v>0</v>
      </c>
      <c r="EW67">
        <v>695.8283</v>
      </c>
      <c r="EX67">
        <v>4.999160000000001</v>
      </c>
      <c r="EY67">
        <v>5668.602</v>
      </c>
      <c r="EZ67">
        <v>2558.459</v>
      </c>
      <c r="FA67">
        <v>36.6622</v>
      </c>
      <c r="FB67">
        <v>39.875</v>
      </c>
      <c r="FC67">
        <v>38.062</v>
      </c>
      <c r="FD67">
        <v>39.75</v>
      </c>
      <c r="FE67">
        <v>39.062</v>
      </c>
      <c r="FF67">
        <v>265.623</v>
      </c>
      <c r="FG67">
        <v>29.513</v>
      </c>
      <c r="FH67">
        <v>0</v>
      </c>
      <c r="FI67">
        <v>2058.700000047684</v>
      </c>
      <c r="FJ67">
        <v>0</v>
      </c>
      <c r="FK67">
        <v>695.1810384615384</v>
      </c>
      <c r="FL67">
        <v>9.397914522266193</v>
      </c>
      <c r="FM67">
        <v>17284.15587297381</v>
      </c>
      <c r="FN67">
        <v>4008.735384615385</v>
      </c>
      <c r="FO67">
        <v>15</v>
      </c>
      <c r="FP67">
        <v>1697740793</v>
      </c>
      <c r="FQ67" t="s">
        <v>431</v>
      </c>
      <c r="FR67">
        <v>1697740793</v>
      </c>
      <c r="FS67">
        <v>0</v>
      </c>
      <c r="FT67">
        <v>7</v>
      </c>
      <c r="FU67">
        <v>-0.032</v>
      </c>
      <c r="FV67">
        <v>0</v>
      </c>
      <c r="FW67">
        <v>0.159</v>
      </c>
      <c r="FX67">
        <v>0</v>
      </c>
      <c r="FY67">
        <v>415</v>
      </c>
      <c r="FZ67">
        <v>0</v>
      </c>
      <c r="GA67">
        <v>0.37</v>
      </c>
      <c r="GB67">
        <v>0</v>
      </c>
      <c r="GC67">
        <v>-57.7988075</v>
      </c>
      <c r="GD67">
        <v>3.548885178236591</v>
      </c>
      <c r="GE67">
        <v>0.3586095072551058</v>
      </c>
      <c r="GF67">
        <v>0</v>
      </c>
      <c r="GG67">
        <v>694.7372647058824</v>
      </c>
      <c r="GH67">
        <v>7.253399547376086</v>
      </c>
      <c r="GI67">
        <v>0.8364527098486455</v>
      </c>
      <c r="GJ67">
        <v>0</v>
      </c>
      <c r="GK67">
        <v>0</v>
      </c>
      <c r="GL67">
        <v>2</v>
      </c>
      <c r="GM67" t="s">
        <v>432</v>
      </c>
      <c r="GN67">
        <v>3.12804</v>
      </c>
      <c r="GO67">
        <v>2.76356</v>
      </c>
      <c r="GP67">
        <v>0.194663</v>
      </c>
      <c r="GQ67">
        <v>0.199963</v>
      </c>
      <c r="GR67">
        <v>0.129653</v>
      </c>
      <c r="GS67">
        <v>0.127478</v>
      </c>
      <c r="GT67">
        <v>24451.7</v>
      </c>
      <c r="GU67">
        <v>25845.9</v>
      </c>
      <c r="GV67">
        <v>30070.7</v>
      </c>
      <c r="GW67">
        <v>33178.8</v>
      </c>
      <c r="GX67">
        <v>37371.6</v>
      </c>
      <c r="GY67">
        <v>44375.9</v>
      </c>
      <c r="GZ67">
        <v>37067.2</v>
      </c>
      <c r="HA67">
        <v>44405.2</v>
      </c>
      <c r="HB67">
        <v>1.954</v>
      </c>
      <c r="HC67">
        <v>1.988</v>
      </c>
      <c r="HD67">
        <v>0.0375435</v>
      </c>
      <c r="HE67">
        <v>0</v>
      </c>
      <c r="HF67">
        <v>29.4858</v>
      </c>
      <c r="HG67">
        <v>999.9</v>
      </c>
      <c r="HH67">
        <v>62.2</v>
      </c>
      <c r="HI67">
        <v>33.7</v>
      </c>
      <c r="HJ67">
        <v>33.1876</v>
      </c>
      <c r="HK67">
        <v>62.0518</v>
      </c>
      <c r="HL67">
        <v>30.3205</v>
      </c>
      <c r="HM67">
        <v>1</v>
      </c>
      <c r="HN67">
        <v>0.267599</v>
      </c>
      <c r="HO67">
        <v>1.25525</v>
      </c>
      <c r="HP67">
        <v>20.3114</v>
      </c>
      <c r="HQ67">
        <v>5.20321</v>
      </c>
      <c r="HR67">
        <v>11.8542</v>
      </c>
      <c r="HS67">
        <v>4.98325</v>
      </c>
      <c r="HT67">
        <v>3.2625</v>
      </c>
      <c r="HU67">
        <v>767.8</v>
      </c>
      <c r="HV67">
        <v>4066.6</v>
      </c>
      <c r="HW67">
        <v>6864.9</v>
      </c>
      <c r="HX67">
        <v>39.9</v>
      </c>
      <c r="HY67">
        <v>1.88339</v>
      </c>
      <c r="HZ67">
        <v>1.87942</v>
      </c>
      <c r="IA67">
        <v>1.88146</v>
      </c>
      <c r="IB67">
        <v>1.88002</v>
      </c>
      <c r="IC67">
        <v>1.8782</v>
      </c>
      <c r="ID67">
        <v>1.87781</v>
      </c>
      <c r="IE67">
        <v>1.87964</v>
      </c>
      <c r="IF67">
        <v>1.87632</v>
      </c>
      <c r="IG67">
        <v>0</v>
      </c>
      <c r="IH67">
        <v>0</v>
      </c>
      <c r="II67">
        <v>0</v>
      </c>
      <c r="IJ67">
        <v>0</v>
      </c>
      <c r="IK67" t="s">
        <v>433</v>
      </c>
      <c r="IL67" t="s">
        <v>434</v>
      </c>
      <c r="IM67" t="s">
        <v>435</v>
      </c>
      <c r="IN67" t="s">
        <v>435</v>
      </c>
      <c r="IO67" t="s">
        <v>435</v>
      </c>
      <c r="IP67" t="s">
        <v>435</v>
      </c>
      <c r="IQ67">
        <v>0</v>
      </c>
      <c r="IR67">
        <v>100</v>
      </c>
      <c r="IS67">
        <v>100</v>
      </c>
      <c r="IT67">
        <v>0.65</v>
      </c>
      <c r="IU67">
        <v>0</v>
      </c>
      <c r="IV67">
        <v>-0.1957176418348122</v>
      </c>
      <c r="IW67">
        <v>0.001085284750954129</v>
      </c>
      <c r="IX67">
        <v>-2.12959365371586E-07</v>
      </c>
      <c r="IY67">
        <v>-7.809812456259381E-11</v>
      </c>
      <c r="IZ67">
        <v>0</v>
      </c>
      <c r="JA67">
        <v>0</v>
      </c>
      <c r="JB67">
        <v>0</v>
      </c>
      <c r="JC67">
        <v>0</v>
      </c>
      <c r="JD67">
        <v>18</v>
      </c>
      <c r="JE67">
        <v>2008</v>
      </c>
      <c r="JF67">
        <v>-1</v>
      </c>
      <c r="JG67">
        <v>-1</v>
      </c>
      <c r="JH67">
        <v>34</v>
      </c>
      <c r="JI67">
        <v>28295713.9</v>
      </c>
      <c r="JJ67">
        <v>2.58789</v>
      </c>
      <c r="JK67">
        <v>2.57935</v>
      </c>
      <c r="JL67">
        <v>1.54541</v>
      </c>
      <c r="JM67">
        <v>2.33398</v>
      </c>
      <c r="JN67">
        <v>1.5918</v>
      </c>
      <c r="JO67">
        <v>2.4231</v>
      </c>
      <c r="JP67">
        <v>38.7964</v>
      </c>
      <c r="JQ67">
        <v>15.2966</v>
      </c>
      <c r="JR67">
        <v>18</v>
      </c>
      <c r="JS67">
        <v>508.514</v>
      </c>
      <c r="JT67">
        <v>500.825</v>
      </c>
      <c r="JU67">
        <v>29.012</v>
      </c>
      <c r="JV67">
        <v>30.7888</v>
      </c>
      <c r="JW67">
        <v>30.001</v>
      </c>
      <c r="JX67">
        <v>30.8455</v>
      </c>
      <c r="JY67">
        <v>30.8059</v>
      </c>
      <c r="JZ67">
        <v>51.8831</v>
      </c>
      <c r="KA67">
        <v>26.1647</v>
      </c>
      <c r="KB67">
        <v>61.4092</v>
      </c>
      <c r="KC67">
        <v>28.9428</v>
      </c>
      <c r="KD67">
        <v>1253.73</v>
      </c>
      <c r="KE67">
        <v>27.9091</v>
      </c>
      <c r="KF67">
        <v>101.275</v>
      </c>
      <c r="KG67">
        <v>100.79</v>
      </c>
    </row>
    <row r="68" spans="1:293">
      <c r="A68">
        <v>52</v>
      </c>
      <c r="B68">
        <v>1697742838.1</v>
      </c>
      <c r="C68">
        <v>255</v>
      </c>
      <c r="D68" t="s">
        <v>537</v>
      </c>
      <c r="E68" t="s">
        <v>538</v>
      </c>
      <c r="F68">
        <v>5</v>
      </c>
      <c r="G68" t="s">
        <v>427</v>
      </c>
      <c r="H68" t="s">
        <v>428</v>
      </c>
      <c r="I68">
        <v>1697742835.6</v>
      </c>
      <c r="J68">
        <f>(K68)/1000</f>
        <v>0</v>
      </c>
      <c r="K68">
        <f>IF(DP68, AN68, AH68)</f>
        <v>0</v>
      </c>
      <c r="L68">
        <f>IF(DP68, AI68, AG68)</f>
        <v>0</v>
      </c>
      <c r="M68">
        <f>DR68 - IF(AU68&gt;1, L68*DL68*100.0/(AW68*EF68), 0)</f>
        <v>0</v>
      </c>
      <c r="N68">
        <f>((T68-J68/2)*M68-L68)/(T68+J68/2)</f>
        <v>0</v>
      </c>
      <c r="O68">
        <f>N68*(DY68+DZ68)/1000.0</f>
        <v>0</v>
      </c>
      <c r="P68">
        <f>(DR68 - IF(AU68&gt;1, L68*DL68*100.0/(AW68*EF68), 0))*(DY68+DZ68)/1000.0</f>
        <v>0</v>
      </c>
      <c r="Q68">
        <f>2.0/((1/S68-1/R68)+SIGN(S68)*SQRT((1/S68-1/R68)*(1/S68-1/R68) + 4*DM68/((DM68+1)*(DM68+1))*(2*1/S68*1/R68-1/R68*1/R68)))</f>
        <v>0</v>
      </c>
      <c r="R68">
        <f>IF(LEFT(DN68,1)&lt;&gt;"0",IF(LEFT(DN68,1)="1",3.0,DO68),$D$5+$E$5*(EF68*DY68/($K$5*1000))+$F$5*(EF68*DY68/($K$5*1000))*MAX(MIN(DL68,$J$5),$I$5)*MAX(MIN(DL68,$J$5),$I$5)+$G$5*MAX(MIN(DL68,$J$5),$I$5)*(EF68*DY68/($K$5*1000))+$H$5*(EF68*DY68/($K$5*1000))*(EF68*DY68/($K$5*1000)))</f>
        <v>0</v>
      </c>
      <c r="S68">
        <f>J68*(1000-(1000*0.61365*exp(17.502*W68/(240.97+W68))/(DY68+DZ68)+DT68)/2)/(1000*0.61365*exp(17.502*W68/(240.97+W68))/(DY68+DZ68)-DT68)</f>
        <v>0</v>
      </c>
      <c r="T68">
        <f>1/((DM68+1)/(Q68/1.6)+1/(R68/1.37)) + DM68/((DM68+1)/(Q68/1.6) + DM68/(R68/1.37))</f>
        <v>0</v>
      </c>
      <c r="U68">
        <f>(DH68*DK68)</f>
        <v>0</v>
      </c>
      <c r="V68">
        <f>(EA68+(U68+2*0.95*5.67E-8*(((EA68+$B$7)+273)^4-(EA68+273)^4)-44100*J68)/(1.84*29.3*R68+8*0.95*5.67E-8*(EA68+273)^3))</f>
        <v>0</v>
      </c>
      <c r="W68">
        <f>($C$7*EB68+$D$7*EC68+$E$7*V68)</f>
        <v>0</v>
      </c>
      <c r="X68">
        <f>0.61365*exp(17.502*W68/(240.97+W68))</f>
        <v>0</v>
      </c>
      <c r="Y68">
        <f>(Z68/AA68*100)</f>
        <v>0</v>
      </c>
      <c r="Z68">
        <f>DT68*(DY68+DZ68)/1000</f>
        <v>0</v>
      </c>
      <c r="AA68">
        <f>0.61365*exp(17.502*EA68/(240.97+EA68))</f>
        <v>0</v>
      </c>
      <c r="AB68">
        <f>(X68-DT68*(DY68+DZ68)/1000)</f>
        <v>0</v>
      </c>
      <c r="AC68">
        <f>(-J68*44100)</f>
        <v>0</v>
      </c>
      <c r="AD68">
        <f>2*29.3*R68*0.92*(EA68-W68)</f>
        <v>0</v>
      </c>
      <c r="AE68">
        <f>2*0.95*5.67E-8*(((EA68+$B$7)+273)^4-(W68+273)^4)</f>
        <v>0</v>
      </c>
      <c r="AF68">
        <f>U68+AE68+AC68+AD68</f>
        <v>0</v>
      </c>
      <c r="AG68">
        <f>DX68*AU68*(DS68-DR68*(1000-AU68*DU68)/(1000-AU68*DT68))/(100*DL68)</f>
        <v>0</v>
      </c>
      <c r="AH68">
        <f>1000*DX68*AU68*(DT68-DU68)/(100*DL68*(1000-AU68*DT68))</f>
        <v>0</v>
      </c>
      <c r="AI68">
        <f>(AJ68 - AK68 - DY68*1E3/(8.314*(EA68+273.15)) * AM68/DX68 * AL68) * DX68/(100*DL68) * (1000 - DU68)/1000</f>
        <v>0</v>
      </c>
      <c r="AJ68">
        <v>1270.167693236759</v>
      </c>
      <c r="AK68">
        <v>1225.175454545454</v>
      </c>
      <c r="AL68">
        <v>5.228034917872412</v>
      </c>
      <c r="AM68">
        <v>66.57056802044264</v>
      </c>
      <c r="AN68">
        <f>(AP68 - AO68 + DY68*1E3/(8.314*(EA68+273.15)) * AR68/DX68 * AQ68) * DX68/(100*DL68) * 1000/(1000 - AP68)</f>
        <v>0</v>
      </c>
      <c r="AO68">
        <v>27.84352743456116</v>
      </c>
      <c r="AP68">
        <v>27.98991939393939</v>
      </c>
      <c r="AQ68">
        <v>0.0002005232701188129</v>
      </c>
      <c r="AR68">
        <v>77.99991193535263</v>
      </c>
      <c r="AS68">
        <v>0</v>
      </c>
      <c r="AT68">
        <v>0</v>
      </c>
      <c r="AU68">
        <f>IF(AS68*$H$13&gt;=AW68,1.0,(AW68/(AW68-AS68*$H$13)))</f>
        <v>0</v>
      </c>
      <c r="AV68">
        <f>(AU68-1)*100</f>
        <v>0</v>
      </c>
      <c r="AW68">
        <f>MAX(0,($B$13+$C$13*EF68)/(1+$D$13*EF68)*DY68/(EA68+273)*$E$13)</f>
        <v>0</v>
      </c>
      <c r="AX68" t="s">
        <v>429</v>
      </c>
      <c r="AY68" t="s">
        <v>429</v>
      </c>
      <c r="AZ68">
        <v>0</v>
      </c>
      <c r="BA68">
        <v>0</v>
      </c>
      <c r="BB68">
        <f>1-AZ68/BA68</f>
        <v>0</v>
      </c>
      <c r="BC68">
        <v>0</v>
      </c>
      <c r="BD68" t="s">
        <v>429</v>
      </c>
      <c r="BE68" t="s">
        <v>429</v>
      </c>
      <c r="BF68">
        <v>0</v>
      </c>
      <c r="BG68">
        <v>0</v>
      </c>
      <c r="BH68">
        <f>1-BF68/BG68</f>
        <v>0</v>
      </c>
      <c r="BI68">
        <v>0.5</v>
      </c>
      <c r="BJ68">
        <f>DI68</f>
        <v>0</v>
      </c>
      <c r="BK68">
        <f>L68</f>
        <v>0</v>
      </c>
      <c r="BL68">
        <f>BH68*BI68*BJ68</f>
        <v>0</v>
      </c>
      <c r="BM68">
        <f>(BK68-BC68)/BJ68</f>
        <v>0</v>
      </c>
      <c r="BN68">
        <f>(BA68-BG68)/BG68</f>
        <v>0</v>
      </c>
      <c r="BO68">
        <f>AZ68/(BB68+AZ68/BG68)</f>
        <v>0</v>
      </c>
      <c r="BP68" t="s">
        <v>429</v>
      </c>
      <c r="BQ68">
        <v>0</v>
      </c>
      <c r="BR68">
        <f>IF(BQ68&lt;&gt;0, BQ68, BO68)</f>
        <v>0</v>
      </c>
      <c r="BS68">
        <f>1-BR68/BG68</f>
        <v>0</v>
      </c>
      <c r="BT68">
        <f>(BG68-BF68)/(BG68-BR68)</f>
        <v>0</v>
      </c>
      <c r="BU68">
        <f>(BA68-BG68)/(BA68-BR68)</f>
        <v>0</v>
      </c>
      <c r="BV68">
        <f>(BG68-BF68)/(BG68-AZ68)</f>
        <v>0</v>
      </c>
      <c r="BW68">
        <f>(BA68-BG68)/(BA68-AZ68)</f>
        <v>0</v>
      </c>
      <c r="BX68">
        <f>(BT68*BR68/BF68)</f>
        <v>0</v>
      </c>
      <c r="BY68">
        <f>(1-BX68)</f>
        <v>0</v>
      </c>
      <c r="BZ68">
        <v>1254</v>
      </c>
      <c r="CA68">
        <v>290.0000000000001</v>
      </c>
      <c r="CB68">
        <v>1794.22</v>
      </c>
      <c r="CC68">
        <v>145</v>
      </c>
      <c r="CD68">
        <v>10489.1</v>
      </c>
      <c r="CE68">
        <v>1791.54</v>
      </c>
      <c r="CF68">
        <v>2.68</v>
      </c>
      <c r="CG68">
        <v>300.0000000000001</v>
      </c>
      <c r="CH68">
        <v>24</v>
      </c>
      <c r="CI68">
        <v>1830.069211033827</v>
      </c>
      <c r="CJ68">
        <v>2.659560471730547</v>
      </c>
      <c r="CK68">
        <v>-40.40927745103821</v>
      </c>
      <c r="CL68">
        <v>2.423317042066543</v>
      </c>
      <c r="CM68">
        <v>0.9085152786405289</v>
      </c>
      <c r="CN68">
        <v>-0.008400608898776423</v>
      </c>
      <c r="CO68">
        <v>289.9999999999999</v>
      </c>
      <c r="CP68">
        <v>1781.89</v>
      </c>
      <c r="CQ68">
        <v>685</v>
      </c>
      <c r="CR68">
        <v>10454.8</v>
      </c>
      <c r="CS68">
        <v>1791.42</v>
      </c>
      <c r="CT68">
        <v>-9.529999999999999</v>
      </c>
      <c r="DH68">
        <f>$B$11*EG68+$C$11*EH68+$F$11*ES68*(1-EV68)</f>
        <v>0</v>
      </c>
      <c r="DI68">
        <f>DH68*DJ68</f>
        <v>0</v>
      </c>
      <c r="DJ68">
        <f>($B$11*$D$9+$C$11*$D$9+$F$11*((FF68+EX68)/MAX(FF68+EX68+FG68, 0.1)*$I$9+FG68/MAX(FF68+EX68+FG68, 0.1)*$J$9))/($B$11+$C$11+$F$11)</f>
        <v>0</v>
      </c>
      <c r="DK68">
        <f>($B$11*$K$9+$C$11*$K$9+$F$11*((FF68+EX68)/MAX(FF68+EX68+FG68, 0.1)*$P$9+FG68/MAX(FF68+EX68+FG68, 0.1)*$Q$9))/($B$11+$C$11+$F$11)</f>
        <v>0</v>
      </c>
      <c r="DL68">
        <v>6</v>
      </c>
      <c r="DM68">
        <v>0.5</v>
      </c>
      <c r="DN68" t="s">
        <v>430</v>
      </c>
      <c r="DO68">
        <v>2</v>
      </c>
      <c r="DP68" t="b">
        <v>1</v>
      </c>
      <c r="DQ68">
        <v>1697742835.6</v>
      </c>
      <c r="DR68">
        <v>1180.714444444445</v>
      </c>
      <c r="DS68">
        <v>1237.543333333333</v>
      </c>
      <c r="DT68">
        <v>27.98512222222222</v>
      </c>
      <c r="DU68">
        <v>27.84646666666667</v>
      </c>
      <c r="DV68">
        <v>1180.054444444445</v>
      </c>
      <c r="DW68">
        <v>27.98512222222222</v>
      </c>
      <c r="DX68">
        <v>499.9367777777778</v>
      </c>
      <c r="DY68">
        <v>98.4734111111111</v>
      </c>
      <c r="DZ68">
        <v>0.09989165555555556</v>
      </c>
      <c r="EA68">
        <v>30.52697777777778</v>
      </c>
      <c r="EB68">
        <v>30.09131111111111</v>
      </c>
      <c r="EC68">
        <v>999.9000000000001</v>
      </c>
      <c r="ED68">
        <v>0</v>
      </c>
      <c r="EE68">
        <v>0</v>
      </c>
      <c r="EF68">
        <v>10012.22111111111</v>
      </c>
      <c r="EG68">
        <v>0</v>
      </c>
      <c r="EH68">
        <v>914.5074444444443</v>
      </c>
      <c r="EI68">
        <v>-56.82868888888889</v>
      </c>
      <c r="EJ68">
        <v>1214.707777777778</v>
      </c>
      <c r="EK68">
        <v>1272.991111111111</v>
      </c>
      <c r="EL68">
        <v>0.1386733333333333</v>
      </c>
      <c r="EM68">
        <v>1237.543333333333</v>
      </c>
      <c r="EN68">
        <v>27.84646666666667</v>
      </c>
      <c r="EO68">
        <v>2.755793333333334</v>
      </c>
      <c r="EP68">
        <v>2.742136666666667</v>
      </c>
      <c r="EQ68">
        <v>22.62162222222222</v>
      </c>
      <c r="ER68">
        <v>22.53981111111111</v>
      </c>
      <c r="ES68">
        <v>300.0077777777778</v>
      </c>
      <c r="ET68">
        <v>0.8999522222222223</v>
      </c>
      <c r="EU68">
        <v>0.1000477333333333</v>
      </c>
      <c r="EV68">
        <v>0</v>
      </c>
      <c r="EW68">
        <v>696.9754444444445</v>
      </c>
      <c r="EX68">
        <v>4.99916</v>
      </c>
      <c r="EY68">
        <v>6573.491111111111</v>
      </c>
      <c r="EZ68">
        <v>2557.326666666666</v>
      </c>
      <c r="FA68">
        <v>36.687</v>
      </c>
      <c r="FB68">
        <v>39.90255555555555</v>
      </c>
      <c r="FC68">
        <v>38.104</v>
      </c>
      <c r="FD68">
        <v>39.79822222222222</v>
      </c>
      <c r="FE68">
        <v>39.062</v>
      </c>
      <c r="FF68">
        <v>265.4944444444445</v>
      </c>
      <c r="FG68">
        <v>29.51555555555555</v>
      </c>
      <c r="FH68">
        <v>0</v>
      </c>
      <c r="FI68">
        <v>2063.5</v>
      </c>
      <c r="FJ68">
        <v>0</v>
      </c>
      <c r="FK68">
        <v>696.0874230769233</v>
      </c>
      <c r="FL68">
        <v>11.92420513644981</v>
      </c>
      <c r="FM68">
        <v>19741.76138945718</v>
      </c>
      <c r="FN68">
        <v>5132.323076923077</v>
      </c>
      <c r="FO68">
        <v>15</v>
      </c>
      <c r="FP68">
        <v>1697740793</v>
      </c>
      <c r="FQ68" t="s">
        <v>431</v>
      </c>
      <c r="FR68">
        <v>1697740793</v>
      </c>
      <c r="FS68">
        <v>0</v>
      </c>
      <c r="FT68">
        <v>7</v>
      </c>
      <c r="FU68">
        <v>-0.032</v>
      </c>
      <c r="FV68">
        <v>0</v>
      </c>
      <c r="FW68">
        <v>0.159</v>
      </c>
      <c r="FX68">
        <v>0</v>
      </c>
      <c r="FY68">
        <v>415</v>
      </c>
      <c r="FZ68">
        <v>0</v>
      </c>
      <c r="GA68">
        <v>0.37</v>
      </c>
      <c r="GB68">
        <v>0</v>
      </c>
      <c r="GC68">
        <v>-57.3934675</v>
      </c>
      <c r="GD68">
        <v>3.984248780487939</v>
      </c>
      <c r="GE68">
        <v>0.3963720470640558</v>
      </c>
      <c r="GF68">
        <v>0</v>
      </c>
      <c r="GG68">
        <v>695.5683823529412</v>
      </c>
      <c r="GH68">
        <v>10.18999236747196</v>
      </c>
      <c r="GI68">
        <v>1.094431252098975</v>
      </c>
      <c r="GJ68">
        <v>0</v>
      </c>
      <c r="GK68">
        <v>0</v>
      </c>
      <c r="GL68">
        <v>2</v>
      </c>
      <c r="GM68" t="s">
        <v>432</v>
      </c>
      <c r="GN68">
        <v>3.12802</v>
      </c>
      <c r="GO68">
        <v>2.76341</v>
      </c>
      <c r="GP68">
        <v>0.197304</v>
      </c>
      <c r="GQ68">
        <v>0.20252</v>
      </c>
      <c r="GR68">
        <v>0.129697</v>
      </c>
      <c r="GS68">
        <v>0.127535</v>
      </c>
      <c r="GT68">
        <v>24370.9</v>
      </c>
      <c r="GU68">
        <v>25762.7</v>
      </c>
      <c r="GV68">
        <v>30070</v>
      </c>
      <c r="GW68">
        <v>33178.1</v>
      </c>
      <c r="GX68">
        <v>37369.2</v>
      </c>
      <c r="GY68">
        <v>44372.3</v>
      </c>
      <c r="GZ68">
        <v>37066.4</v>
      </c>
      <c r="HA68">
        <v>44404.2</v>
      </c>
      <c r="HB68">
        <v>1.95408</v>
      </c>
      <c r="HC68">
        <v>1.98815</v>
      </c>
      <c r="HD68">
        <v>0.0357628</v>
      </c>
      <c r="HE68">
        <v>0</v>
      </c>
      <c r="HF68">
        <v>29.5065</v>
      </c>
      <c r="HG68">
        <v>999.9</v>
      </c>
      <c r="HH68">
        <v>62.2</v>
      </c>
      <c r="HI68">
        <v>33.7</v>
      </c>
      <c r="HJ68">
        <v>33.1858</v>
      </c>
      <c r="HK68">
        <v>61.4918</v>
      </c>
      <c r="HL68">
        <v>30.645</v>
      </c>
      <c r="HM68">
        <v>1</v>
      </c>
      <c r="HN68">
        <v>0.268585</v>
      </c>
      <c r="HO68">
        <v>1.28887</v>
      </c>
      <c r="HP68">
        <v>20.3112</v>
      </c>
      <c r="HQ68">
        <v>5.20351</v>
      </c>
      <c r="HR68">
        <v>11.8542</v>
      </c>
      <c r="HS68">
        <v>4.98335</v>
      </c>
      <c r="HT68">
        <v>3.26233</v>
      </c>
      <c r="HU68">
        <v>768.1</v>
      </c>
      <c r="HV68">
        <v>4068.2</v>
      </c>
      <c r="HW68">
        <v>6869.8</v>
      </c>
      <c r="HX68">
        <v>39.9</v>
      </c>
      <c r="HY68">
        <v>1.88339</v>
      </c>
      <c r="HZ68">
        <v>1.87939</v>
      </c>
      <c r="IA68">
        <v>1.88143</v>
      </c>
      <c r="IB68">
        <v>1.87998</v>
      </c>
      <c r="IC68">
        <v>1.8782</v>
      </c>
      <c r="ID68">
        <v>1.87781</v>
      </c>
      <c r="IE68">
        <v>1.8796</v>
      </c>
      <c r="IF68">
        <v>1.87628</v>
      </c>
      <c r="IG68">
        <v>0</v>
      </c>
      <c r="IH68">
        <v>0</v>
      </c>
      <c r="II68">
        <v>0</v>
      </c>
      <c r="IJ68">
        <v>0</v>
      </c>
      <c r="IK68" t="s">
        <v>433</v>
      </c>
      <c r="IL68" t="s">
        <v>434</v>
      </c>
      <c r="IM68" t="s">
        <v>435</v>
      </c>
      <c r="IN68" t="s">
        <v>435</v>
      </c>
      <c r="IO68" t="s">
        <v>435</v>
      </c>
      <c r="IP68" t="s">
        <v>435</v>
      </c>
      <c r="IQ68">
        <v>0</v>
      </c>
      <c r="IR68">
        <v>100</v>
      </c>
      <c r="IS68">
        <v>100</v>
      </c>
      <c r="IT68">
        <v>0.66</v>
      </c>
      <c r="IU68">
        <v>0</v>
      </c>
      <c r="IV68">
        <v>-0.1957176418348122</v>
      </c>
      <c r="IW68">
        <v>0.001085284750954129</v>
      </c>
      <c r="IX68">
        <v>-2.12959365371586E-07</v>
      </c>
      <c r="IY68">
        <v>-7.809812456259381E-11</v>
      </c>
      <c r="IZ68">
        <v>0</v>
      </c>
      <c r="JA68">
        <v>0</v>
      </c>
      <c r="JB68">
        <v>0</v>
      </c>
      <c r="JC68">
        <v>0</v>
      </c>
      <c r="JD68">
        <v>18</v>
      </c>
      <c r="JE68">
        <v>2008</v>
      </c>
      <c r="JF68">
        <v>-1</v>
      </c>
      <c r="JG68">
        <v>-1</v>
      </c>
      <c r="JH68">
        <v>34.1</v>
      </c>
      <c r="JI68">
        <v>28295714</v>
      </c>
      <c r="JJ68">
        <v>2.62817</v>
      </c>
      <c r="JK68">
        <v>2.57935</v>
      </c>
      <c r="JL68">
        <v>1.54541</v>
      </c>
      <c r="JM68">
        <v>2.33398</v>
      </c>
      <c r="JN68">
        <v>1.5918</v>
      </c>
      <c r="JO68">
        <v>2.40112</v>
      </c>
      <c r="JP68">
        <v>38.7964</v>
      </c>
      <c r="JQ68">
        <v>15.2966</v>
      </c>
      <c r="JR68">
        <v>18</v>
      </c>
      <c r="JS68">
        <v>508.597</v>
      </c>
      <c r="JT68">
        <v>500.965</v>
      </c>
      <c r="JU68">
        <v>28.9138</v>
      </c>
      <c r="JV68">
        <v>30.7958</v>
      </c>
      <c r="JW68">
        <v>30.0011</v>
      </c>
      <c r="JX68">
        <v>30.8501</v>
      </c>
      <c r="JY68">
        <v>30.811</v>
      </c>
      <c r="JZ68">
        <v>52.7882</v>
      </c>
      <c r="KA68">
        <v>26.1647</v>
      </c>
      <c r="KB68">
        <v>61.4092</v>
      </c>
      <c r="KC68">
        <v>28.8488</v>
      </c>
      <c r="KD68">
        <v>1283.78</v>
      </c>
      <c r="KE68">
        <v>27.9332</v>
      </c>
      <c r="KF68">
        <v>101.273</v>
      </c>
      <c r="KG68">
        <v>100.788</v>
      </c>
    </row>
    <row r="69" spans="1:293">
      <c r="A69">
        <v>53</v>
      </c>
      <c r="B69">
        <v>1697742843.1</v>
      </c>
      <c r="C69">
        <v>260</v>
      </c>
      <c r="D69" t="s">
        <v>539</v>
      </c>
      <c r="E69" t="s">
        <v>540</v>
      </c>
      <c r="F69">
        <v>5</v>
      </c>
      <c r="G69" t="s">
        <v>427</v>
      </c>
      <c r="H69" t="s">
        <v>428</v>
      </c>
      <c r="I69">
        <v>1697742840.3</v>
      </c>
      <c r="J69">
        <f>(K69)/1000</f>
        <v>0</v>
      </c>
      <c r="K69">
        <f>IF(DP69, AN69, AH69)</f>
        <v>0</v>
      </c>
      <c r="L69">
        <f>IF(DP69, AI69, AG69)</f>
        <v>0</v>
      </c>
      <c r="M69">
        <f>DR69 - IF(AU69&gt;1, L69*DL69*100.0/(AW69*EF69), 0)</f>
        <v>0</v>
      </c>
      <c r="N69">
        <f>((T69-J69/2)*M69-L69)/(T69+J69/2)</f>
        <v>0</v>
      </c>
      <c r="O69">
        <f>N69*(DY69+DZ69)/1000.0</f>
        <v>0</v>
      </c>
      <c r="P69">
        <f>(DR69 - IF(AU69&gt;1, L69*DL69*100.0/(AW69*EF69), 0))*(DY69+DZ69)/1000.0</f>
        <v>0</v>
      </c>
      <c r="Q69">
        <f>2.0/((1/S69-1/R69)+SIGN(S69)*SQRT((1/S69-1/R69)*(1/S69-1/R69) + 4*DM69/((DM69+1)*(DM69+1))*(2*1/S69*1/R69-1/R69*1/R69)))</f>
        <v>0</v>
      </c>
      <c r="R69">
        <f>IF(LEFT(DN69,1)&lt;&gt;"0",IF(LEFT(DN69,1)="1",3.0,DO69),$D$5+$E$5*(EF69*DY69/($K$5*1000))+$F$5*(EF69*DY69/($K$5*1000))*MAX(MIN(DL69,$J$5),$I$5)*MAX(MIN(DL69,$J$5),$I$5)+$G$5*MAX(MIN(DL69,$J$5),$I$5)*(EF69*DY69/($K$5*1000))+$H$5*(EF69*DY69/($K$5*1000))*(EF69*DY69/($K$5*1000)))</f>
        <v>0</v>
      </c>
      <c r="S69">
        <f>J69*(1000-(1000*0.61365*exp(17.502*W69/(240.97+W69))/(DY69+DZ69)+DT69)/2)/(1000*0.61365*exp(17.502*W69/(240.97+W69))/(DY69+DZ69)-DT69)</f>
        <v>0</v>
      </c>
      <c r="T69">
        <f>1/((DM69+1)/(Q69/1.6)+1/(R69/1.37)) + DM69/((DM69+1)/(Q69/1.6) + DM69/(R69/1.37))</f>
        <v>0</v>
      </c>
      <c r="U69">
        <f>(DH69*DK69)</f>
        <v>0</v>
      </c>
      <c r="V69">
        <f>(EA69+(U69+2*0.95*5.67E-8*(((EA69+$B$7)+273)^4-(EA69+273)^4)-44100*J69)/(1.84*29.3*R69+8*0.95*5.67E-8*(EA69+273)^3))</f>
        <v>0</v>
      </c>
      <c r="W69">
        <f>($C$7*EB69+$D$7*EC69+$E$7*V69)</f>
        <v>0</v>
      </c>
      <c r="X69">
        <f>0.61365*exp(17.502*W69/(240.97+W69))</f>
        <v>0</v>
      </c>
      <c r="Y69">
        <f>(Z69/AA69*100)</f>
        <v>0</v>
      </c>
      <c r="Z69">
        <f>DT69*(DY69+DZ69)/1000</f>
        <v>0</v>
      </c>
      <c r="AA69">
        <f>0.61365*exp(17.502*EA69/(240.97+EA69))</f>
        <v>0</v>
      </c>
      <c r="AB69">
        <f>(X69-DT69*(DY69+DZ69)/1000)</f>
        <v>0</v>
      </c>
      <c r="AC69">
        <f>(-J69*44100)</f>
        <v>0</v>
      </c>
      <c r="AD69">
        <f>2*29.3*R69*0.92*(EA69-W69)</f>
        <v>0</v>
      </c>
      <c r="AE69">
        <f>2*0.95*5.67E-8*(((EA69+$B$7)+273)^4-(W69+273)^4)</f>
        <v>0</v>
      </c>
      <c r="AF69">
        <f>U69+AE69+AC69+AD69</f>
        <v>0</v>
      </c>
      <c r="AG69">
        <f>DX69*AU69*(DS69-DR69*(1000-AU69*DU69)/(1000-AU69*DT69))/(100*DL69)</f>
        <v>0</v>
      </c>
      <c r="AH69">
        <f>1000*DX69*AU69*(DT69-DU69)/(100*DL69*(1000-AU69*DT69))</f>
        <v>0</v>
      </c>
      <c r="AI69">
        <f>(AJ69 - AK69 - DY69*1E3/(8.314*(EA69+273.15)) * AM69/DX69 * AL69) * DX69/(100*DL69) * (1000 - DU69)/1000</f>
        <v>0</v>
      </c>
      <c r="AJ69">
        <v>1296.215862844405</v>
      </c>
      <c r="AK69">
        <v>1251.271696969697</v>
      </c>
      <c r="AL69">
        <v>5.225807436299927</v>
      </c>
      <c r="AM69">
        <v>66.57056802044264</v>
      </c>
      <c r="AN69">
        <f>(AP69 - AO69 + DY69*1E3/(8.314*(EA69+273.15)) * AR69/DX69 * AQ69) * DX69/(100*DL69) * 1000/(1000 - AP69)</f>
        <v>0</v>
      </c>
      <c r="AO69">
        <v>27.86464511178377</v>
      </c>
      <c r="AP69">
        <v>27.99924606060607</v>
      </c>
      <c r="AQ69">
        <v>0.0001019569083973735</v>
      </c>
      <c r="AR69">
        <v>77.99991193535263</v>
      </c>
      <c r="AS69">
        <v>0</v>
      </c>
      <c r="AT69">
        <v>0</v>
      </c>
      <c r="AU69">
        <f>IF(AS69*$H$13&gt;=AW69,1.0,(AW69/(AW69-AS69*$H$13)))</f>
        <v>0</v>
      </c>
      <c r="AV69">
        <f>(AU69-1)*100</f>
        <v>0</v>
      </c>
      <c r="AW69">
        <f>MAX(0,($B$13+$C$13*EF69)/(1+$D$13*EF69)*DY69/(EA69+273)*$E$13)</f>
        <v>0</v>
      </c>
      <c r="AX69" t="s">
        <v>429</v>
      </c>
      <c r="AY69" t="s">
        <v>429</v>
      </c>
      <c r="AZ69">
        <v>0</v>
      </c>
      <c r="BA69">
        <v>0</v>
      </c>
      <c r="BB69">
        <f>1-AZ69/BA69</f>
        <v>0</v>
      </c>
      <c r="BC69">
        <v>0</v>
      </c>
      <c r="BD69" t="s">
        <v>429</v>
      </c>
      <c r="BE69" t="s">
        <v>429</v>
      </c>
      <c r="BF69">
        <v>0</v>
      </c>
      <c r="BG69">
        <v>0</v>
      </c>
      <c r="BH69">
        <f>1-BF69/BG69</f>
        <v>0</v>
      </c>
      <c r="BI69">
        <v>0.5</v>
      </c>
      <c r="BJ69">
        <f>DI69</f>
        <v>0</v>
      </c>
      <c r="BK69">
        <f>L69</f>
        <v>0</v>
      </c>
      <c r="BL69">
        <f>BH69*BI69*BJ69</f>
        <v>0</v>
      </c>
      <c r="BM69">
        <f>(BK69-BC69)/BJ69</f>
        <v>0</v>
      </c>
      <c r="BN69">
        <f>(BA69-BG69)/BG69</f>
        <v>0</v>
      </c>
      <c r="BO69">
        <f>AZ69/(BB69+AZ69/BG69)</f>
        <v>0</v>
      </c>
      <c r="BP69" t="s">
        <v>429</v>
      </c>
      <c r="BQ69">
        <v>0</v>
      </c>
      <c r="BR69">
        <f>IF(BQ69&lt;&gt;0, BQ69, BO69)</f>
        <v>0</v>
      </c>
      <c r="BS69">
        <f>1-BR69/BG69</f>
        <v>0</v>
      </c>
      <c r="BT69">
        <f>(BG69-BF69)/(BG69-BR69)</f>
        <v>0</v>
      </c>
      <c r="BU69">
        <f>(BA69-BG69)/(BA69-BR69)</f>
        <v>0</v>
      </c>
      <c r="BV69">
        <f>(BG69-BF69)/(BG69-AZ69)</f>
        <v>0</v>
      </c>
      <c r="BW69">
        <f>(BA69-BG69)/(BA69-AZ69)</f>
        <v>0</v>
      </c>
      <c r="BX69">
        <f>(BT69*BR69/BF69)</f>
        <v>0</v>
      </c>
      <c r="BY69">
        <f>(1-BX69)</f>
        <v>0</v>
      </c>
      <c r="BZ69">
        <v>1254</v>
      </c>
      <c r="CA69">
        <v>290.0000000000001</v>
      </c>
      <c r="CB69">
        <v>1794.22</v>
      </c>
      <c r="CC69">
        <v>145</v>
      </c>
      <c r="CD69">
        <v>10489.1</v>
      </c>
      <c r="CE69">
        <v>1791.54</v>
      </c>
      <c r="CF69">
        <v>2.68</v>
      </c>
      <c r="CG69">
        <v>300.0000000000001</v>
      </c>
      <c r="CH69">
        <v>24</v>
      </c>
      <c r="CI69">
        <v>1830.069211033827</v>
      </c>
      <c r="CJ69">
        <v>2.659560471730547</v>
      </c>
      <c r="CK69">
        <v>-40.40927745103821</v>
      </c>
      <c r="CL69">
        <v>2.423317042066543</v>
      </c>
      <c r="CM69">
        <v>0.9085152786405289</v>
      </c>
      <c r="CN69">
        <v>-0.008400608898776423</v>
      </c>
      <c r="CO69">
        <v>289.9999999999999</v>
      </c>
      <c r="CP69">
        <v>1781.89</v>
      </c>
      <c r="CQ69">
        <v>685</v>
      </c>
      <c r="CR69">
        <v>10454.8</v>
      </c>
      <c r="CS69">
        <v>1791.42</v>
      </c>
      <c r="CT69">
        <v>-9.529999999999999</v>
      </c>
      <c r="DH69">
        <f>$B$11*EG69+$C$11*EH69+$F$11*ES69*(1-EV69)</f>
        <v>0</v>
      </c>
      <c r="DI69">
        <f>DH69*DJ69</f>
        <v>0</v>
      </c>
      <c r="DJ69">
        <f>($B$11*$D$9+$C$11*$D$9+$F$11*((FF69+EX69)/MAX(FF69+EX69+FG69, 0.1)*$I$9+FG69/MAX(FF69+EX69+FG69, 0.1)*$J$9))/($B$11+$C$11+$F$11)</f>
        <v>0</v>
      </c>
      <c r="DK69">
        <f>($B$11*$K$9+$C$11*$K$9+$F$11*((FF69+EX69)/MAX(FF69+EX69+FG69, 0.1)*$P$9+FG69/MAX(FF69+EX69+FG69, 0.1)*$Q$9))/($B$11+$C$11+$F$11)</f>
        <v>0</v>
      </c>
      <c r="DL69">
        <v>6</v>
      </c>
      <c r="DM69">
        <v>0.5</v>
      </c>
      <c r="DN69" t="s">
        <v>430</v>
      </c>
      <c r="DO69">
        <v>2</v>
      </c>
      <c r="DP69" t="b">
        <v>1</v>
      </c>
      <c r="DQ69">
        <v>1697742840.3</v>
      </c>
      <c r="DR69">
        <v>1204.557</v>
      </c>
      <c r="DS69">
        <v>1261.253</v>
      </c>
      <c r="DT69">
        <v>27.9954</v>
      </c>
      <c r="DU69">
        <v>27.86575</v>
      </c>
      <c r="DV69">
        <v>1203.89</v>
      </c>
      <c r="DW69">
        <v>27.9954</v>
      </c>
      <c r="DX69">
        <v>500.0306</v>
      </c>
      <c r="DY69">
        <v>98.47457</v>
      </c>
      <c r="DZ69">
        <v>0.10002218</v>
      </c>
      <c r="EA69">
        <v>30.51605</v>
      </c>
      <c r="EB69">
        <v>30.09</v>
      </c>
      <c r="EC69">
        <v>999.9</v>
      </c>
      <c r="ED69">
        <v>0</v>
      </c>
      <c r="EE69">
        <v>0</v>
      </c>
      <c r="EF69">
        <v>9970.811</v>
      </c>
      <c r="EG69">
        <v>0</v>
      </c>
      <c r="EH69">
        <v>908.8076000000001</v>
      </c>
      <c r="EI69">
        <v>-56.6964</v>
      </c>
      <c r="EJ69">
        <v>1239.25</v>
      </c>
      <c r="EK69">
        <v>1297.407</v>
      </c>
      <c r="EL69">
        <v>0.1296738</v>
      </c>
      <c r="EM69">
        <v>1261.253</v>
      </c>
      <c r="EN69">
        <v>27.86575</v>
      </c>
      <c r="EO69">
        <v>2.756835</v>
      </c>
      <c r="EP69">
        <v>2.744066</v>
      </c>
      <c r="EQ69">
        <v>22.62788</v>
      </c>
      <c r="ER69">
        <v>22.5514</v>
      </c>
      <c r="ES69">
        <v>299.9630999999999</v>
      </c>
      <c r="ET69">
        <v>0.8999947</v>
      </c>
      <c r="EU69">
        <v>0.10000514</v>
      </c>
      <c r="EV69">
        <v>0</v>
      </c>
      <c r="EW69">
        <v>698.1659999999999</v>
      </c>
      <c r="EX69">
        <v>4.999160000000001</v>
      </c>
      <c r="EY69">
        <v>6471.271</v>
      </c>
      <c r="EZ69">
        <v>2556.971999999999</v>
      </c>
      <c r="FA69">
        <v>36.687</v>
      </c>
      <c r="FB69">
        <v>39.937</v>
      </c>
      <c r="FC69">
        <v>38.125</v>
      </c>
      <c r="FD69">
        <v>39.812</v>
      </c>
      <c r="FE69">
        <v>39.062</v>
      </c>
      <c r="FF69">
        <v>265.467</v>
      </c>
      <c r="FG69">
        <v>29.499</v>
      </c>
      <c r="FH69">
        <v>0</v>
      </c>
      <c r="FI69">
        <v>2068.299999952316</v>
      </c>
      <c r="FJ69">
        <v>0</v>
      </c>
      <c r="FK69">
        <v>697.0768846153848</v>
      </c>
      <c r="FL69">
        <v>13.66143590865105</v>
      </c>
      <c r="FM69">
        <v>5760.848226651748</v>
      </c>
      <c r="FN69">
        <v>6201.967307692307</v>
      </c>
      <c r="FO69">
        <v>15</v>
      </c>
      <c r="FP69">
        <v>1697740793</v>
      </c>
      <c r="FQ69" t="s">
        <v>431</v>
      </c>
      <c r="FR69">
        <v>1697740793</v>
      </c>
      <c r="FS69">
        <v>0</v>
      </c>
      <c r="FT69">
        <v>7</v>
      </c>
      <c r="FU69">
        <v>-0.032</v>
      </c>
      <c r="FV69">
        <v>0</v>
      </c>
      <c r="FW69">
        <v>0.159</v>
      </c>
      <c r="FX69">
        <v>0</v>
      </c>
      <c r="FY69">
        <v>415</v>
      </c>
      <c r="FZ69">
        <v>0</v>
      </c>
      <c r="GA69">
        <v>0.37</v>
      </c>
      <c r="GB69">
        <v>0</v>
      </c>
      <c r="GC69">
        <v>-57.17932999999999</v>
      </c>
      <c r="GD69">
        <v>4.059818386491488</v>
      </c>
      <c r="GE69">
        <v>0.4022931183850892</v>
      </c>
      <c r="GF69">
        <v>0</v>
      </c>
      <c r="GG69">
        <v>696.3859117647058</v>
      </c>
      <c r="GH69">
        <v>12.87194804296396</v>
      </c>
      <c r="GI69">
        <v>1.354021295506507</v>
      </c>
      <c r="GJ69">
        <v>0</v>
      </c>
      <c r="GK69">
        <v>0</v>
      </c>
      <c r="GL69">
        <v>2</v>
      </c>
      <c r="GM69" t="s">
        <v>432</v>
      </c>
      <c r="GN69">
        <v>3.12797</v>
      </c>
      <c r="GO69">
        <v>2.76334</v>
      </c>
      <c r="GP69">
        <v>0.199915</v>
      </c>
      <c r="GQ69">
        <v>0.205023</v>
      </c>
      <c r="GR69">
        <v>0.129726</v>
      </c>
      <c r="GS69">
        <v>0.127592</v>
      </c>
      <c r="GT69">
        <v>24291.3</v>
      </c>
      <c r="GU69">
        <v>25680.5</v>
      </c>
      <c r="GV69">
        <v>30069.8</v>
      </c>
      <c r="GW69">
        <v>33176.7</v>
      </c>
      <c r="GX69">
        <v>37367.9</v>
      </c>
      <c r="GY69">
        <v>44368</v>
      </c>
      <c r="GZ69">
        <v>37066.1</v>
      </c>
      <c r="HA69">
        <v>44402.6</v>
      </c>
      <c r="HB69">
        <v>1.95365</v>
      </c>
      <c r="HC69">
        <v>1.9881</v>
      </c>
      <c r="HD69">
        <v>0.0343807</v>
      </c>
      <c r="HE69">
        <v>0</v>
      </c>
      <c r="HF69">
        <v>29.5303</v>
      </c>
      <c r="HG69">
        <v>999.9</v>
      </c>
      <c r="HH69">
        <v>62.2</v>
      </c>
      <c r="HI69">
        <v>33.7</v>
      </c>
      <c r="HJ69">
        <v>33.1865</v>
      </c>
      <c r="HK69">
        <v>62.0718</v>
      </c>
      <c r="HL69">
        <v>30.4607</v>
      </c>
      <c r="HM69">
        <v>1</v>
      </c>
      <c r="HN69">
        <v>0.269771</v>
      </c>
      <c r="HO69">
        <v>1.34935</v>
      </c>
      <c r="HP69">
        <v>20.3107</v>
      </c>
      <c r="HQ69">
        <v>5.20426</v>
      </c>
      <c r="HR69">
        <v>11.8542</v>
      </c>
      <c r="HS69">
        <v>4.98365</v>
      </c>
      <c r="HT69">
        <v>3.26258</v>
      </c>
      <c r="HU69">
        <v>768.1</v>
      </c>
      <c r="HV69">
        <v>4068.2</v>
      </c>
      <c r="HW69">
        <v>6869.8</v>
      </c>
      <c r="HX69">
        <v>39.9</v>
      </c>
      <c r="HY69">
        <v>1.88339</v>
      </c>
      <c r="HZ69">
        <v>1.87941</v>
      </c>
      <c r="IA69">
        <v>1.88143</v>
      </c>
      <c r="IB69">
        <v>1.87997</v>
      </c>
      <c r="IC69">
        <v>1.8782</v>
      </c>
      <c r="ID69">
        <v>1.87781</v>
      </c>
      <c r="IE69">
        <v>1.8796</v>
      </c>
      <c r="IF69">
        <v>1.87629</v>
      </c>
      <c r="IG69">
        <v>0</v>
      </c>
      <c r="IH69">
        <v>0</v>
      </c>
      <c r="II69">
        <v>0</v>
      </c>
      <c r="IJ69">
        <v>0</v>
      </c>
      <c r="IK69" t="s">
        <v>433</v>
      </c>
      <c r="IL69" t="s">
        <v>434</v>
      </c>
      <c r="IM69" t="s">
        <v>435</v>
      </c>
      <c r="IN69" t="s">
        <v>435</v>
      </c>
      <c r="IO69" t="s">
        <v>435</v>
      </c>
      <c r="IP69" t="s">
        <v>435</v>
      </c>
      <c r="IQ69">
        <v>0</v>
      </c>
      <c r="IR69">
        <v>100</v>
      </c>
      <c r="IS69">
        <v>100</v>
      </c>
      <c r="IT69">
        <v>0.67</v>
      </c>
      <c r="IU69">
        <v>0</v>
      </c>
      <c r="IV69">
        <v>-0.1957176418348122</v>
      </c>
      <c r="IW69">
        <v>0.001085284750954129</v>
      </c>
      <c r="IX69">
        <v>-2.12959365371586E-07</v>
      </c>
      <c r="IY69">
        <v>-7.809812456259381E-11</v>
      </c>
      <c r="IZ69">
        <v>0</v>
      </c>
      <c r="JA69">
        <v>0</v>
      </c>
      <c r="JB69">
        <v>0</v>
      </c>
      <c r="JC69">
        <v>0</v>
      </c>
      <c r="JD69">
        <v>18</v>
      </c>
      <c r="JE69">
        <v>2008</v>
      </c>
      <c r="JF69">
        <v>-1</v>
      </c>
      <c r="JG69">
        <v>-1</v>
      </c>
      <c r="JH69">
        <v>34.2</v>
      </c>
      <c r="JI69">
        <v>28295714.1</v>
      </c>
      <c r="JJ69">
        <v>2.67456</v>
      </c>
      <c r="JK69">
        <v>2.58179</v>
      </c>
      <c r="JL69">
        <v>1.54541</v>
      </c>
      <c r="JM69">
        <v>2.33398</v>
      </c>
      <c r="JN69">
        <v>1.5918</v>
      </c>
      <c r="JO69">
        <v>2.36694</v>
      </c>
      <c r="JP69">
        <v>38.7964</v>
      </c>
      <c r="JQ69">
        <v>15.2966</v>
      </c>
      <c r="JR69">
        <v>18</v>
      </c>
      <c r="JS69">
        <v>508.379</v>
      </c>
      <c r="JT69">
        <v>500.989</v>
      </c>
      <c r="JU69">
        <v>28.8169</v>
      </c>
      <c r="JV69">
        <v>30.8042</v>
      </c>
      <c r="JW69">
        <v>30.0011</v>
      </c>
      <c r="JX69">
        <v>30.8562</v>
      </c>
      <c r="JY69">
        <v>30.8179</v>
      </c>
      <c r="JZ69">
        <v>53.6077</v>
      </c>
      <c r="KA69">
        <v>26.1647</v>
      </c>
      <c r="KB69">
        <v>61.4092</v>
      </c>
      <c r="KC69">
        <v>28.7594</v>
      </c>
      <c r="KD69">
        <v>1303.84</v>
      </c>
      <c r="KE69">
        <v>27.9514</v>
      </c>
      <c r="KF69">
        <v>101.272</v>
      </c>
      <c r="KG69">
        <v>100.784</v>
      </c>
    </row>
    <row r="70" spans="1:293">
      <c r="A70">
        <v>54</v>
      </c>
      <c r="B70">
        <v>1697742848.1</v>
      </c>
      <c r="C70">
        <v>265</v>
      </c>
      <c r="D70" t="s">
        <v>541</v>
      </c>
      <c r="E70" t="s">
        <v>542</v>
      </c>
      <c r="F70">
        <v>5</v>
      </c>
      <c r="G70" t="s">
        <v>427</v>
      </c>
      <c r="H70" t="s">
        <v>428</v>
      </c>
      <c r="I70">
        <v>1697742845.6</v>
      </c>
      <c r="J70">
        <f>(K70)/1000</f>
        <v>0</v>
      </c>
      <c r="K70">
        <f>IF(DP70, AN70, AH70)</f>
        <v>0</v>
      </c>
      <c r="L70">
        <f>IF(DP70, AI70, AG70)</f>
        <v>0</v>
      </c>
      <c r="M70">
        <f>DR70 - IF(AU70&gt;1, L70*DL70*100.0/(AW70*EF70), 0)</f>
        <v>0</v>
      </c>
      <c r="N70">
        <f>((T70-J70/2)*M70-L70)/(T70+J70/2)</f>
        <v>0</v>
      </c>
      <c r="O70">
        <f>N70*(DY70+DZ70)/1000.0</f>
        <v>0</v>
      </c>
      <c r="P70">
        <f>(DR70 - IF(AU70&gt;1, L70*DL70*100.0/(AW70*EF70), 0))*(DY70+DZ70)/1000.0</f>
        <v>0</v>
      </c>
      <c r="Q70">
        <f>2.0/((1/S70-1/R70)+SIGN(S70)*SQRT((1/S70-1/R70)*(1/S70-1/R70) + 4*DM70/((DM70+1)*(DM70+1))*(2*1/S70*1/R70-1/R70*1/R70)))</f>
        <v>0</v>
      </c>
      <c r="R70">
        <f>IF(LEFT(DN70,1)&lt;&gt;"0",IF(LEFT(DN70,1)="1",3.0,DO70),$D$5+$E$5*(EF70*DY70/($K$5*1000))+$F$5*(EF70*DY70/($K$5*1000))*MAX(MIN(DL70,$J$5),$I$5)*MAX(MIN(DL70,$J$5),$I$5)+$G$5*MAX(MIN(DL70,$J$5),$I$5)*(EF70*DY70/($K$5*1000))+$H$5*(EF70*DY70/($K$5*1000))*(EF70*DY70/($K$5*1000)))</f>
        <v>0</v>
      </c>
      <c r="S70">
        <f>J70*(1000-(1000*0.61365*exp(17.502*W70/(240.97+W70))/(DY70+DZ70)+DT70)/2)/(1000*0.61365*exp(17.502*W70/(240.97+W70))/(DY70+DZ70)-DT70)</f>
        <v>0</v>
      </c>
      <c r="T70">
        <f>1/((DM70+1)/(Q70/1.6)+1/(R70/1.37)) + DM70/((DM70+1)/(Q70/1.6) + DM70/(R70/1.37))</f>
        <v>0</v>
      </c>
      <c r="U70">
        <f>(DH70*DK70)</f>
        <v>0</v>
      </c>
      <c r="V70">
        <f>(EA70+(U70+2*0.95*5.67E-8*(((EA70+$B$7)+273)^4-(EA70+273)^4)-44100*J70)/(1.84*29.3*R70+8*0.95*5.67E-8*(EA70+273)^3))</f>
        <v>0</v>
      </c>
      <c r="W70">
        <f>($C$7*EB70+$D$7*EC70+$E$7*V70)</f>
        <v>0</v>
      </c>
      <c r="X70">
        <f>0.61365*exp(17.502*W70/(240.97+W70))</f>
        <v>0</v>
      </c>
      <c r="Y70">
        <f>(Z70/AA70*100)</f>
        <v>0</v>
      </c>
      <c r="Z70">
        <f>DT70*(DY70+DZ70)/1000</f>
        <v>0</v>
      </c>
      <c r="AA70">
        <f>0.61365*exp(17.502*EA70/(240.97+EA70))</f>
        <v>0</v>
      </c>
      <c r="AB70">
        <f>(X70-DT70*(DY70+DZ70)/1000)</f>
        <v>0</v>
      </c>
      <c r="AC70">
        <f>(-J70*44100)</f>
        <v>0</v>
      </c>
      <c r="AD70">
        <f>2*29.3*R70*0.92*(EA70-W70)</f>
        <v>0</v>
      </c>
      <c r="AE70">
        <f>2*0.95*5.67E-8*(((EA70+$B$7)+273)^4-(W70+273)^4)</f>
        <v>0</v>
      </c>
      <c r="AF70">
        <f>U70+AE70+AC70+AD70</f>
        <v>0</v>
      </c>
      <c r="AG70">
        <f>DX70*AU70*(DS70-DR70*(1000-AU70*DU70)/(1000-AU70*DT70))/(100*DL70)</f>
        <v>0</v>
      </c>
      <c r="AH70">
        <f>1000*DX70*AU70*(DT70-DU70)/(100*DL70*(1000-AU70*DT70))</f>
        <v>0</v>
      </c>
      <c r="AI70">
        <f>(AJ70 - AK70 - DY70*1E3/(8.314*(EA70+273.15)) * AM70/DX70 * AL70) * DX70/(100*DL70) * (1000 - DU70)/1000</f>
        <v>0</v>
      </c>
      <c r="AJ70">
        <v>1321.915257667058</v>
      </c>
      <c r="AK70">
        <v>1277.36315151515</v>
      </c>
      <c r="AL70">
        <v>5.210928599917794</v>
      </c>
      <c r="AM70">
        <v>66.57056802044264</v>
      </c>
      <c r="AN70">
        <f>(AP70 - AO70 + DY70*1E3/(8.314*(EA70+273.15)) * AR70/DX70 * AQ70) * DX70/(100*DL70) * 1000/(1000 - AP70)</f>
        <v>0</v>
      </c>
      <c r="AO70">
        <v>27.88243189473139</v>
      </c>
      <c r="AP70">
        <v>28.00353878787879</v>
      </c>
      <c r="AQ70">
        <v>4.379659192263805E-05</v>
      </c>
      <c r="AR70">
        <v>77.99991193535263</v>
      </c>
      <c r="AS70">
        <v>0</v>
      </c>
      <c r="AT70">
        <v>0</v>
      </c>
      <c r="AU70">
        <f>IF(AS70*$H$13&gt;=AW70,1.0,(AW70/(AW70-AS70*$H$13)))</f>
        <v>0</v>
      </c>
      <c r="AV70">
        <f>(AU70-1)*100</f>
        <v>0</v>
      </c>
      <c r="AW70">
        <f>MAX(0,($B$13+$C$13*EF70)/(1+$D$13*EF70)*DY70/(EA70+273)*$E$13)</f>
        <v>0</v>
      </c>
      <c r="AX70" t="s">
        <v>429</v>
      </c>
      <c r="AY70" t="s">
        <v>429</v>
      </c>
      <c r="AZ70">
        <v>0</v>
      </c>
      <c r="BA70">
        <v>0</v>
      </c>
      <c r="BB70">
        <f>1-AZ70/BA70</f>
        <v>0</v>
      </c>
      <c r="BC70">
        <v>0</v>
      </c>
      <c r="BD70" t="s">
        <v>429</v>
      </c>
      <c r="BE70" t="s">
        <v>429</v>
      </c>
      <c r="BF70">
        <v>0</v>
      </c>
      <c r="BG70">
        <v>0</v>
      </c>
      <c r="BH70">
        <f>1-BF70/BG70</f>
        <v>0</v>
      </c>
      <c r="BI70">
        <v>0.5</v>
      </c>
      <c r="BJ70">
        <f>DI70</f>
        <v>0</v>
      </c>
      <c r="BK70">
        <f>L70</f>
        <v>0</v>
      </c>
      <c r="BL70">
        <f>BH70*BI70*BJ70</f>
        <v>0</v>
      </c>
      <c r="BM70">
        <f>(BK70-BC70)/BJ70</f>
        <v>0</v>
      </c>
      <c r="BN70">
        <f>(BA70-BG70)/BG70</f>
        <v>0</v>
      </c>
      <c r="BO70">
        <f>AZ70/(BB70+AZ70/BG70)</f>
        <v>0</v>
      </c>
      <c r="BP70" t="s">
        <v>429</v>
      </c>
      <c r="BQ70">
        <v>0</v>
      </c>
      <c r="BR70">
        <f>IF(BQ70&lt;&gt;0, BQ70, BO70)</f>
        <v>0</v>
      </c>
      <c r="BS70">
        <f>1-BR70/BG70</f>
        <v>0</v>
      </c>
      <c r="BT70">
        <f>(BG70-BF70)/(BG70-BR70)</f>
        <v>0</v>
      </c>
      <c r="BU70">
        <f>(BA70-BG70)/(BA70-BR70)</f>
        <v>0</v>
      </c>
      <c r="BV70">
        <f>(BG70-BF70)/(BG70-AZ70)</f>
        <v>0</v>
      </c>
      <c r="BW70">
        <f>(BA70-BG70)/(BA70-AZ70)</f>
        <v>0</v>
      </c>
      <c r="BX70">
        <f>(BT70*BR70/BF70)</f>
        <v>0</v>
      </c>
      <c r="BY70">
        <f>(1-BX70)</f>
        <v>0</v>
      </c>
      <c r="BZ70">
        <v>1254</v>
      </c>
      <c r="CA70">
        <v>290.0000000000001</v>
      </c>
      <c r="CB70">
        <v>1794.22</v>
      </c>
      <c r="CC70">
        <v>145</v>
      </c>
      <c r="CD70">
        <v>10489.1</v>
      </c>
      <c r="CE70">
        <v>1791.54</v>
      </c>
      <c r="CF70">
        <v>2.68</v>
      </c>
      <c r="CG70">
        <v>300.0000000000001</v>
      </c>
      <c r="CH70">
        <v>24</v>
      </c>
      <c r="CI70">
        <v>1830.069211033827</v>
      </c>
      <c r="CJ70">
        <v>2.659560471730547</v>
      </c>
      <c r="CK70">
        <v>-40.40927745103821</v>
      </c>
      <c r="CL70">
        <v>2.423317042066543</v>
      </c>
      <c r="CM70">
        <v>0.9085152786405289</v>
      </c>
      <c r="CN70">
        <v>-0.008400608898776423</v>
      </c>
      <c r="CO70">
        <v>289.9999999999999</v>
      </c>
      <c r="CP70">
        <v>1781.89</v>
      </c>
      <c r="CQ70">
        <v>685</v>
      </c>
      <c r="CR70">
        <v>10454.8</v>
      </c>
      <c r="CS70">
        <v>1791.42</v>
      </c>
      <c r="CT70">
        <v>-9.529999999999999</v>
      </c>
      <c r="DH70">
        <f>$B$11*EG70+$C$11*EH70+$F$11*ES70*(1-EV70)</f>
        <v>0</v>
      </c>
      <c r="DI70">
        <f>DH70*DJ70</f>
        <v>0</v>
      </c>
      <c r="DJ70">
        <f>($B$11*$D$9+$C$11*$D$9+$F$11*((FF70+EX70)/MAX(FF70+EX70+FG70, 0.1)*$I$9+FG70/MAX(FF70+EX70+FG70, 0.1)*$J$9))/($B$11+$C$11+$F$11)</f>
        <v>0</v>
      </c>
      <c r="DK70">
        <f>($B$11*$K$9+$C$11*$K$9+$F$11*((FF70+EX70)/MAX(FF70+EX70+FG70, 0.1)*$P$9+FG70/MAX(FF70+EX70+FG70, 0.1)*$Q$9))/($B$11+$C$11+$F$11)</f>
        <v>0</v>
      </c>
      <c r="DL70">
        <v>6</v>
      </c>
      <c r="DM70">
        <v>0.5</v>
      </c>
      <c r="DN70" t="s">
        <v>430</v>
      </c>
      <c r="DO70">
        <v>2</v>
      </c>
      <c r="DP70" t="b">
        <v>1</v>
      </c>
      <c r="DQ70">
        <v>1697742845.6</v>
      </c>
      <c r="DR70">
        <v>1231.467777777778</v>
      </c>
      <c r="DS70">
        <v>1287.834444444444</v>
      </c>
      <c r="DT70">
        <v>28.00254444444445</v>
      </c>
      <c r="DU70">
        <v>27.8849</v>
      </c>
      <c r="DV70">
        <v>1230.795555555555</v>
      </c>
      <c r="DW70">
        <v>28.00254444444445</v>
      </c>
      <c r="DX70">
        <v>500.039</v>
      </c>
      <c r="DY70">
        <v>98.47518888888889</v>
      </c>
      <c r="DZ70">
        <v>0.1000715888888889</v>
      </c>
      <c r="EA70">
        <v>30.50466666666667</v>
      </c>
      <c r="EB70">
        <v>30.08785555555556</v>
      </c>
      <c r="EC70">
        <v>999.9000000000001</v>
      </c>
      <c r="ED70">
        <v>0</v>
      </c>
      <c r="EE70">
        <v>0</v>
      </c>
      <c r="EF70">
        <v>9980.760000000002</v>
      </c>
      <c r="EG70">
        <v>0</v>
      </c>
      <c r="EH70">
        <v>869.527111111111</v>
      </c>
      <c r="EI70">
        <v>-56.36697777777778</v>
      </c>
      <c r="EJ70">
        <v>1266.946666666667</v>
      </c>
      <c r="EK70">
        <v>1324.775555555556</v>
      </c>
      <c r="EL70">
        <v>0.1176435555555556</v>
      </c>
      <c r="EM70">
        <v>1287.834444444444</v>
      </c>
      <c r="EN70">
        <v>27.8849</v>
      </c>
      <c r="EO70">
        <v>2.757558888888889</v>
      </c>
      <c r="EP70">
        <v>2.745971111111111</v>
      </c>
      <c r="EQ70">
        <v>22.63217777777778</v>
      </c>
      <c r="ER70">
        <v>22.56283333333333</v>
      </c>
      <c r="ES70">
        <v>300.0697777777778</v>
      </c>
      <c r="ET70">
        <v>0.9000148888888889</v>
      </c>
      <c r="EU70">
        <v>0.09998495555555556</v>
      </c>
      <c r="EV70">
        <v>0</v>
      </c>
      <c r="EW70">
        <v>699.7648888888889</v>
      </c>
      <c r="EX70">
        <v>4.99916</v>
      </c>
      <c r="EY70">
        <v>6396.575555555555</v>
      </c>
      <c r="EZ70">
        <v>2557.913333333333</v>
      </c>
      <c r="FA70">
        <v>36.687</v>
      </c>
      <c r="FB70">
        <v>39.937</v>
      </c>
      <c r="FC70">
        <v>38.125</v>
      </c>
      <c r="FD70">
        <v>39.812</v>
      </c>
      <c r="FE70">
        <v>39.062</v>
      </c>
      <c r="FF70">
        <v>265.5677777777777</v>
      </c>
      <c r="FG70">
        <v>29.50222222222222</v>
      </c>
      <c r="FH70">
        <v>0</v>
      </c>
      <c r="FI70">
        <v>2073.700000047684</v>
      </c>
      <c r="FJ70">
        <v>0</v>
      </c>
      <c r="FK70">
        <v>698.5834400000001</v>
      </c>
      <c r="FL70">
        <v>16.17707691207896</v>
      </c>
      <c r="FM70">
        <v>-886.7615335666377</v>
      </c>
      <c r="FN70">
        <v>6471.127199999999</v>
      </c>
      <c r="FO70">
        <v>15</v>
      </c>
      <c r="FP70">
        <v>1697740793</v>
      </c>
      <c r="FQ70" t="s">
        <v>431</v>
      </c>
      <c r="FR70">
        <v>1697740793</v>
      </c>
      <c r="FS70">
        <v>0</v>
      </c>
      <c r="FT70">
        <v>7</v>
      </c>
      <c r="FU70">
        <v>-0.032</v>
      </c>
      <c r="FV70">
        <v>0</v>
      </c>
      <c r="FW70">
        <v>0.159</v>
      </c>
      <c r="FX70">
        <v>0</v>
      </c>
      <c r="FY70">
        <v>415</v>
      </c>
      <c r="FZ70">
        <v>0</v>
      </c>
      <c r="GA70">
        <v>0.37</v>
      </c>
      <c r="GB70">
        <v>0</v>
      </c>
      <c r="GC70">
        <v>-56.78977</v>
      </c>
      <c r="GD70">
        <v>3.271384615384747</v>
      </c>
      <c r="GE70">
        <v>0.3314154969219152</v>
      </c>
      <c r="GF70">
        <v>0</v>
      </c>
      <c r="GG70">
        <v>697.7044411764706</v>
      </c>
      <c r="GH70">
        <v>14.85190221067669</v>
      </c>
      <c r="GI70">
        <v>1.544261449046231</v>
      </c>
      <c r="GJ70">
        <v>0</v>
      </c>
      <c r="GK70">
        <v>0</v>
      </c>
      <c r="GL70">
        <v>2</v>
      </c>
      <c r="GM70" t="s">
        <v>432</v>
      </c>
      <c r="GN70">
        <v>3.12819</v>
      </c>
      <c r="GO70">
        <v>2.76349</v>
      </c>
      <c r="GP70">
        <v>0.202493</v>
      </c>
      <c r="GQ70">
        <v>0.207537</v>
      </c>
      <c r="GR70">
        <v>0.129739</v>
      </c>
      <c r="GS70">
        <v>0.127648</v>
      </c>
      <c r="GT70">
        <v>24212</v>
      </c>
      <c r="GU70">
        <v>25598.6</v>
      </c>
      <c r="GV70">
        <v>30068.7</v>
      </c>
      <c r="GW70">
        <v>33176</v>
      </c>
      <c r="GX70">
        <v>37366.4</v>
      </c>
      <c r="GY70">
        <v>44364.6</v>
      </c>
      <c r="GZ70">
        <v>37064.9</v>
      </c>
      <c r="HA70">
        <v>44401.7</v>
      </c>
      <c r="HB70">
        <v>1.95382</v>
      </c>
      <c r="HC70">
        <v>1.988</v>
      </c>
      <c r="HD70">
        <v>0.0327453</v>
      </c>
      <c r="HE70">
        <v>0</v>
      </c>
      <c r="HF70">
        <v>29.5525</v>
      </c>
      <c r="HG70">
        <v>999.9</v>
      </c>
      <c r="HH70">
        <v>62.2</v>
      </c>
      <c r="HI70">
        <v>33.8</v>
      </c>
      <c r="HJ70">
        <v>33.3729</v>
      </c>
      <c r="HK70">
        <v>61.7818</v>
      </c>
      <c r="HL70">
        <v>30.2724</v>
      </c>
      <c r="HM70">
        <v>1</v>
      </c>
      <c r="HN70">
        <v>0.270864</v>
      </c>
      <c r="HO70">
        <v>1.38822</v>
      </c>
      <c r="HP70">
        <v>20.3104</v>
      </c>
      <c r="HQ70">
        <v>5.20306</v>
      </c>
      <c r="HR70">
        <v>11.8542</v>
      </c>
      <c r="HS70">
        <v>4.9835</v>
      </c>
      <c r="HT70">
        <v>3.26263</v>
      </c>
      <c r="HU70">
        <v>768.3</v>
      </c>
      <c r="HV70">
        <v>4069.9</v>
      </c>
      <c r="HW70">
        <v>6874.8</v>
      </c>
      <c r="HX70">
        <v>39.9</v>
      </c>
      <c r="HY70">
        <v>1.88339</v>
      </c>
      <c r="HZ70">
        <v>1.8794</v>
      </c>
      <c r="IA70">
        <v>1.88144</v>
      </c>
      <c r="IB70">
        <v>1.88</v>
      </c>
      <c r="IC70">
        <v>1.8782</v>
      </c>
      <c r="ID70">
        <v>1.87778</v>
      </c>
      <c r="IE70">
        <v>1.87962</v>
      </c>
      <c r="IF70">
        <v>1.87629</v>
      </c>
      <c r="IG70">
        <v>0</v>
      </c>
      <c r="IH70">
        <v>0</v>
      </c>
      <c r="II70">
        <v>0</v>
      </c>
      <c r="IJ70">
        <v>0</v>
      </c>
      <c r="IK70" t="s">
        <v>433</v>
      </c>
      <c r="IL70" t="s">
        <v>434</v>
      </c>
      <c r="IM70" t="s">
        <v>435</v>
      </c>
      <c r="IN70" t="s">
        <v>435</v>
      </c>
      <c r="IO70" t="s">
        <v>435</v>
      </c>
      <c r="IP70" t="s">
        <v>435</v>
      </c>
      <c r="IQ70">
        <v>0</v>
      </c>
      <c r="IR70">
        <v>100</v>
      </c>
      <c r="IS70">
        <v>100</v>
      </c>
      <c r="IT70">
        <v>0.67</v>
      </c>
      <c r="IU70">
        <v>0</v>
      </c>
      <c r="IV70">
        <v>-0.1957176418348122</v>
      </c>
      <c r="IW70">
        <v>0.001085284750954129</v>
      </c>
      <c r="IX70">
        <v>-2.12959365371586E-07</v>
      </c>
      <c r="IY70">
        <v>-7.809812456259381E-11</v>
      </c>
      <c r="IZ70">
        <v>0</v>
      </c>
      <c r="JA70">
        <v>0</v>
      </c>
      <c r="JB70">
        <v>0</v>
      </c>
      <c r="JC70">
        <v>0</v>
      </c>
      <c r="JD70">
        <v>18</v>
      </c>
      <c r="JE70">
        <v>2008</v>
      </c>
      <c r="JF70">
        <v>-1</v>
      </c>
      <c r="JG70">
        <v>-1</v>
      </c>
      <c r="JH70">
        <v>34.3</v>
      </c>
      <c r="JI70">
        <v>28295714.1</v>
      </c>
      <c r="JJ70">
        <v>2.71362</v>
      </c>
      <c r="JK70">
        <v>2.58423</v>
      </c>
      <c r="JL70">
        <v>1.54541</v>
      </c>
      <c r="JM70">
        <v>2.33398</v>
      </c>
      <c r="JN70">
        <v>1.5918</v>
      </c>
      <c r="JO70">
        <v>2.35107</v>
      </c>
      <c r="JP70">
        <v>38.7964</v>
      </c>
      <c r="JQ70">
        <v>15.2878</v>
      </c>
      <c r="JR70">
        <v>18</v>
      </c>
      <c r="JS70">
        <v>508.532</v>
      </c>
      <c r="JT70">
        <v>500.975</v>
      </c>
      <c r="JU70">
        <v>28.7319</v>
      </c>
      <c r="JV70">
        <v>30.8126</v>
      </c>
      <c r="JW70">
        <v>30.0011</v>
      </c>
      <c r="JX70">
        <v>30.8618</v>
      </c>
      <c r="JY70">
        <v>30.8243</v>
      </c>
      <c r="JZ70">
        <v>54.5056</v>
      </c>
      <c r="KA70">
        <v>25.8938</v>
      </c>
      <c r="KB70">
        <v>61.4092</v>
      </c>
      <c r="KC70">
        <v>28.67</v>
      </c>
      <c r="KD70">
        <v>1333.92</v>
      </c>
      <c r="KE70">
        <v>27.971</v>
      </c>
      <c r="KF70">
        <v>101.269</v>
      </c>
      <c r="KG70">
        <v>100.782</v>
      </c>
    </row>
    <row r="71" spans="1:293">
      <c r="A71">
        <v>55</v>
      </c>
      <c r="B71">
        <v>1697742853.1</v>
      </c>
      <c r="C71">
        <v>270</v>
      </c>
      <c r="D71" t="s">
        <v>543</v>
      </c>
      <c r="E71" t="s">
        <v>544</v>
      </c>
      <c r="F71">
        <v>5</v>
      </c>
      <c r="G71" t="s">
        <v>427</v>
      </c>
      <c r="H71" t="s">
        <v>428</v>
      </c>
      <c r="I71">
        <v>1697742850.3</v>
      </c>
      <c r="J71">
        <f>(K71)/1000</f>
        <v>0</v>
      </c>
      <c r="K71">
        <f>IF(DP71, AN71, AH71)</f>
        <v>0</v>
      </c>
      <c r="L71">
        <f>IF(DP71, AI71, AG71)</f>
        <v>0</v>
      </c>
      <c r="M71">
        <f>DR71 - IF(AU71&gt;1, L71*DL71*100.0/(AW71*EF71), 0)</f>
        <v>0</v>
      </c>
      <c r="N71">
        <f>((T71-J71/2)*M71-L71)/(T71+J71/2)</f>
        <v>0</v>
      </c>
      <c r="O71">
        <f>N71*(DY71+DZ71)/1000.0</f>
        <v>0</v>
      </c>
      <c r="P71">
        <f>(DR71 - IF(AU71&gt;1, L71*DL71*100.0/(AW71*EF71), 0))*(DY71+DZ71)/1000.0</f>
        <v>0</v>
      </c>
      <c r="Q71">
        <f>2.0/((1/S71-1/R71)+SIGN(S71)*SQRT((1/S71-1/R71)*(1/S71-1/R71) + 4*DM71/((DM71+1)*(DM71+1))*(2*1/S71*1/R71-1/R71*1/R71)))</f>
        <v>0</v>
      </c>
      <c r="R71">
        <f>IF(LEFT(DN71,1)&lt;&gt;"0",IF(LEFT(DN71,1)="1",3.0,DO71),$D$5+$E$5*(EF71*DY71/($K$5*1000))+$F$5*(EF71*DY71/($K$5*1000))*MAX(MIN(DL71,$J$5),$I$5)*MAX(MIN(DL71,$J$5),$I$5)+$G$5*MAX(MIN(DL71,$J$5),$I$5)*(EF71*DY71/($K$5*1000))+$H$5*(EF71*DY71/($K$5*1000))*(EF71*DY71/($K$5*1000)))</f>
        <v>0</v>
      </c>
      <c r="S71">
        <f>J71*(1000-(1000*0.61365*exp(17.502*W71/(240.97+W71))/(DY71+DZ71)+DT71)/2)/(1000*0.61365*exp(17.502*W71/(240.97+W71))/(DY71+DZ71)-DT71)</f>
        <v>0</v>
      </c>
      <c r="T71">
        <f>1/((DM71+1)/(Q71/1.6)+1/(R71/1.37)) + DM71/((DM71+1)/(Q71/1.6) + DM71/(R71/1.37))</f>
        <v>0</v>
      </c>
      <c r="U71">
        <f>(DH71*DK71)</f>
        <v>0</v>
      </c>
      <c r="V71">
        <f>(EA71+(U71+2*0.95*5.67E-8*(((EA71+$B$7)+273)^4-(EA71+273)^4)-44100*J71)/(1.84*29.3*R71+8*0.95*5.67E-8*(EA71+273)^3))</f>
        <v>0</v>
      </c>
      <c r="W71">
        <f>($C$7*EB71+$D$7*EC71+$E$7*V71)</f>
        <v>0</v>
      </c>
      <c r="X71">
        <f>0.61365*exp(17.502*W71/(240.97+W71))</f>
        <v>0</v>
      </c>
      <c r="Y71">
        <f>(Z71/AA71*100)</f>
        <v>0</v>
      </c>
      <c r="Z71">
        <f>DT71*(DY71+DZ71)/1000</f>
        <v>0</v>
      </c>
      <c r="AA71">
        <f>0.61365*exp(17.502*EA71/(240.97+EA71))</f>
        <v>0</v>
      </c>
      <c r="AB71">
        <f>(X71-DT71*(DY71+DZ71)/1000)</f>
        <v>0</v>
      </c>
      <c r="AC71">
        <f>(-J71*44100)</f>
        <v>0</v>
      </c>
      <c r="AD71">
        <f>2*29.3*R71*0.92*(EA71-W71)</f>
        <v>0</v>
      </c>
      <c r="AE71">
        <f>2*0.95*5.67E-8*(((EA71+$B$7)+273)^4-(W71+273)^4)</f>
        <v>0</v>
      </c>
      <c r="AF71">
        <f>U71+AE71+AC71+AD71</f>
        <v>0</v>
      </c>
      <c r="AG71">
        <f>DX71*AU71*(DS71-DR71*(1000-AU71*DU71)/(1000-AU71*DT71))/(100*DL71)</f>
        <v>0</v>
      </c>
      <c r="AH71">
        <f>1000*DX71*AU71*(DT71-DU71)/(100*DL71*(1000-AU71*DT71))</f>
        <v>0</v>
      </c>
      <c r="AI71">
        <f>(AJ71 - AK71 - DY71*1E3/(8.314*(EA71+273.15)) * AM71/DX71 * AL71) * DX71/(100*DL71) * (1000 - DU71)/1000</f>
        <v>0</v>
      </c>
      <c r="AJ71">
        <v>1348.003602539425</v>
      </c>
      <c r="AK71">
        <v>1303.619636363637</v>
      </c>
      <c r="AL71">
        <v>5.256284901037286</v>
      </c>
      <c r="AM71">
        <v>66.57056802044264</v>
      </c>
      <c r="AN71">
        <f>(AP71 - AO71 + DY71*1E3/(8.314*(EA71+273.15)) * AR71/DX71 * AQ71) * DX71/(100*DL71) * 1000/(1000 - AP71)</f>
        <v>0</v>
      </c>
      <c r="AO71">
        <v>27.91799093281977</v>
      </c>
      <c r="AP71">
        <v>28.01593333333332</v>
      </c>
      <c r="AQ71">
        <v>5.780729108146822E-05</v>
      </c>
      <c r="AR71">
        <v>77.99991193535263</v>
      </c>
      <c r="AS71">
        <v>0</v>
      </c>
      <c r="AT71">
        <v>0</v>
      </c>
      <c r="AU71">
        <f>IF(AS71*$H$13&gt;=AW71,1.0,(AW71/(AW71-AS71*$H$13)))</f>
        <v>0</v>
      </c>
      <c r="AV71">
        <f>(AU71-1)*100</f>
        <v>0</v>
      </c>
      <c r="AW71">
        <f>MAX(0,($B$13+$C$13*EF71)/(1+$D$13*EF71)*DY71/(EA71+273)*$E$13)</f>
        <v>0</v>
      </c>
      <c r="AX71" t="s">
        <v>429</v>
      </c>
      <c r="AY71" t="s">
        <v>429</v>
      </c>
      <c r="AZ71">
        <v>0</v>
      </c>
      <c r="BA71">
        <v>0</v>
      </c>
      <c r="BB71">
        <f>1-AZ71/BA71</f>
        <v>0</v>
      </c>
      <c r="BC71">
        <v>0</v>
      </c>
      <c r="BD71" t="s">
        <v>429</v>
      </c>
      <c r="BE71" t="s">
        <v>429</v>
      </c>
      <c r="BF71">
        <v>0</v>
      </c>
      <c r="BG71">
        <v>0</v>
      </c>
      <c r="BH71">
        <f>1-BF71/BG71</f>
        <v>0</v>
      </c>
      <c r="BI71">
        <v>0.5</v>
      </c>
      <c r="BJ71">
        <f>DI71</f>
        <v>0</v>
      </c>
      <c r="BK71">
        <f>L71</f>
        <v>0</v>
      </c>
      <c r="BL71">
        <f>BH71*BI71*BJ71</f>
        <v>0</v>
      </c>
      <c r="BM71">
        <f>(BK71-BC71)/BJ71</f>
        <v>0</v>
      </c>
      <c r="BN71">
        <f>(BA71-BG71)/BG71</f>
        <v>0</v>
      </c>
      <c r="BO71">
        <f>AZ71/(BB71+AZ71/BG71)</f>
        <v>0</v>
      </c>
      <c r="BP71" t="s">
        <v>429</v>
      </c>
      <c r="BQ71">
        <v>0</v>
      </c>
      <c r="BR71">
        <f>IF(BQ71&lt;&gt;0, BQ71, BO71)</f>
        <v>0</v>
      </c>
      <c r="BS71">
        <f>1-BR71/BG71</f>
        <v>0</v>
      </c>
      <c r="BT71">
        <f>(BG71-BF71)/(BG71-BR71)</f>
        <v>0</v>
      </c>
      <c r="BU71">
        <f>(BA71-BG71)/(BA71-BR71)</f>
        <v>0</v>
      </c>
      <c r="BV71">
        <f>(BG71-BF71)/(BG71-AZ71)</f>
        <v>0</v>
      </c>
      <c r="BW71">
        <f>(BA71-BG71)/(BA71-AZ71)</f>
        <v>0</v>
      </c>
      <c r="BX71">
        <f>(BT71*BR71/BF71)</f>
        <v>0</v>
      </c>
      <c r="BY71">
        <f>(1-BX71)</f>
        <v>0</v>
      </c>
      <c r="BZ71">
        <v>1254</v>
      </c>
      <c r="CA71">
        <v>290.0000000000001</v>
      </c>
      <c r="CB71">
        <v>1794.22</v>
      </c>
      <c r="CC71">
        <v>145</v>
      </c>
      <c r="CD71">
        <v>10489.1</v>
      </c>
      <c r="CE71">
        <v>1791.54</v>
      </c>
      <c r="CF71">
        <v>2.68</v>
      </c>
      <c r="CG71">
        <v>300.0000000000001</v>
      </c>
      <c r="CH71">
        <v>24</v>
      </c>
      <c r="CI71">
        <v>1830.069211033827</v>
      </c>
      <c r="CJ71">
        <v>2.659560471730547</v>
      </c>
      <c r="CK71">
        <v>-40.40927745103821</v>
      </c>
      <c r="CL71">
        <v>2.423317042066543</v>
      </c>
      <c r="CM71">
        <v>0.9085152786405289</v>
      </c>
      <c r="CN71">
        <v>-0.008400608898776423</v>
      </c>
      <c r="CO71">
        <v>289.9999999999999</v>
      </c>
      <c r="CP71">
        <v>1781.89</v>
      </c>
      <c r="CQ71">
        <v>685</v>
      </c>
      <c r="CR71">
        <v>10454.8</v>
      </c>
      <c r="CS71">
        <v>1791.42</v>
      </c>
      <c r="CT71">
        <v>-9.529999999999999</v>
      </c>
      <c r="DH71">
        <f>$B$11*EG71+$C$11*EH71+$F$11*ES71*(1-EV71)</f>
        <v>0</v>
      </c>
      <c r="DI71">
        <f>DH71*DJ71</f>
        <v>0</v>
      </c>
      <c r="DJ71">
        <f>($B$11*$D$9+$C$11*$D$9+$F$11*((FF71+EX71)/MAX(FF71+EX71+FG71, 0.1)*$I$9+FG71/MAX(FF71+EX71+FG71, 0.1)*$J$9))/($B$11+$C$11+$F$11)</f>
        <v>0</v>
      </c>
      <c r="DK71">
        <f>($B$11*$K$9+$C$11*$K$9+$F$11*((FF71+EX71)/MAX(FF71+EX71+FG71, 0.1)*$P$9+FG71/MAX(FF71+EX71+FG71, 0.1)*$Q$9))/($B$11+$C$11+$F$11)</f>
        <v>0</v>
      </c>
      <c r="DL71">
        <v>6</v>
      </c>
      <c r="DM71">
        <v>0.5</v>
      </c>
      <c r="DN71" t="s">
        <v>430</v>
      </c>
      <c r="DO71">
        <v>2</v>
      </c>
      <c r="DP71" t="b">
        <v>1</v>
      </c>
      <c r="DQ71">
        <v>1697742850.3</v>
      </c>
      <c r="DR71">
        <v>1255.369</v>
      </c>
      <c r="DS71">
        <v>1311.563</v>
      </c>
      <c r="DT71">
        <v>28.00846</v>
      </c>
      <c r="DU71">
        <v>27.93673</v>
      </c>
      <c r="DV71">
        <v>1254.691</v>
      </c>
      <c r="DW71">
        <v>28.00846</v>
      </c>
      <c r="DX71">
        <v>500.0046</v>
      </c>
      <c r="DY71">
        <v>98.47283999999999</v>
      </c>
      <c r="DZ71">
        <v>0.09981147</v>
      </c>
      <c r="EA71">
        <v>30.49465</v>
      </c>
      <c r="EB71">
        <v>30.08188</v>
      </c>
      <c r="EC71">
        <v>999.9</v>
      </c>
      <c r="ED71">
        <v>0</v>
      </c>
      <c r="EE71">
        <v>0</v>
      </c>
      <c r="EF71">
        <v>10003.063</v>
      </c>
      <c r="EG71">
        <v>0</v>
      </c>
      <c r="EH71">
        <v>896.6807999999999</v>
      </c>
      <c r="EI71">
        <v>-56.19372000000001</v>
      </c>
      <c r="EJ71">
        <v>1291.544</v>
      </c>
      <c r="EK71">
        <v>1349.256</v>
      </c>
      <c r="EL71">
        <v>0.07173014</v>
      </c>
      <c r="EM71">
        <v>1311.563</v>
      </c>
      <c r="EN71">
        <v>27.93673</v>
      </c>
      <c r="EO71">
        <v>2.758073</v>
      </c>
      <c r="EP71">
        <v>2.751008</v>
      </c>
      <c r="EQ71">
        <v>22.63528</v>
      </c>
      <c r="ER71">
        <v>22.59301</v>
      </c>
      <c r="ES71">
        <v>300.0354</v>
      </c>
      <c r="ET71">
        <v>0.8999938999999999</v>
      </c>
      <c r="EU71">
        <v>0.10000599</v>
      </c>
      <c r="EV71">
        <v>0</v>
      </c>
      <c r="EW71">
        <v>701.7507999999999</v>
      </c>
      <c r="EX71">
        <v>4.999160000000001</v>
      </c>
      <c r="EY71">
        <v>6560.994000000001</v>
      </c>
      <c r="EZ71">
        <v>2557.599</v>
      </c>
      <c r="FA71">
        <v>36.7248</v>
      </c>
      <c r="FB71">
        <v>39.9496</v>
      </c>
      <c r="FC71">
        <v>38.125</v>
      </c>
      <c r="FD71">
        <v>39.8498</v>
      </c>
      <c r="FE71">
        <v>39.0872</v>
      </c>
      <c r="FF71">
        <v>265.5310000000001</v>
      </c>
      <c r="FG71">
        <v>29.508</v>
      </c>
      <c r="FH71">
        <v>0</v>
      </c>
      <c r="FI71">
        <v>2078.5</v>
      </c>
      <c r="FJ71">
        <v>0</v>
      </c>
      <c r="FK71">
        <v>700.092</v>
      </c>
      <c r="FL71">
        <v>21.36953850895855</v>
      </c>
      <c r="FM71">
        <v>732.8484653229938</v>
      </c>
      <c r="FN71">
        <v>6474.108</v>
      </c>
      <c r="FO71">
        <v>15</v>
      </c>
      <c r="FP71">
        <v>1697740793</v>
      </c>
      <c r="FQ71" t="s">
        <v>431</v>
      </c>
      <c r="FR71">
        <v>1697740793</v>
      </c>
      <c r="FS71">
        <v>0</v>
      </c>
      <c r="FT71">
        <v>7</v>
      </c>
      <c r="FU71">
        <v>-0.032</v>
      </c>
      <c r="FV71">
        <v>0</v>
      </c>
      <c r="FW71">
        <v>0.159</v>
      </c>
      <c r="FX71">
        <v>0</v>
      </c>
      <c r="FY71">
        <v>415</v>
      </c>
      <c r="FZ71">
        <v>0</v>
      </c>
      <c r="GA71">
        <v>0.37</v>
      </c>
      <c r="GB71">
        <v>0</v>
      </c>
      <c r="GC71">
        <v>-56.58025749999999</v>
      </c>
      <c r="GD71">
        <v>2.556728330206359</v>
      </c>
      <c r="GE71">
        <v>0.265437690322512</v>
      </c>
      <c r="GF71">
        <v>0</v>
      </c>
      <c r="GG71">
        <v>698.7419705882354</v>
      </c>
      <c r="GH71">
        <v>17.04291827005875</v>
      </c>
      <c r="GI71">
        <v>1.757946688030803</v>
      </c>
      <c r="GJ71">
        <v>0</v>
      </c>
      <c r="GK71">
        <v>0</v>
      </c>
      <c r="GL71">
        <v>2</v>
      </c>
      <c r="GM71" t="s">
        <v>432</v>
      </c>
      <c r="GN71">
        <v>3.12776</v>
      </c>
      <c r="GO71">
        <v>2.76359</v>
      </c>
      <c r="GP71">
        <v>0.20505</v>
      </c>
      <c r="GQ71">
        <v>0.209969</v>
      </c>
      <c r="GR71">
        <v>0.129782</v>
      </c>
      <c r="GS71">
        <v>0.128033</v>
      </c>
      <c r="GT71">
        <v>24133.5</v>
      </c>
      <c r="GU71">
        <v>25519.1</v>
      </c>
      <c r="GV71">
        <v>30067.8</v>
      </c>
      <c r="GW71">
        <v>33174.9</v>
      </c>
      <c r="GX71">
        <v>37364</v>
      </c>
      <c r="GY71">
        <v>44343.7</v>
      </c>
      <c r="GZ71">
        <v>37064</v>
      </c>
      <c r="HA71">
        <v>44400.4</v>
      </c>
      <c r="HB71">
        <v>1.95298</v>
      </c>
      <c r="HC71">
        <v>1.9884</v>
      </c>
      <c r="HD71">
        <v>0.0309236</v>
      </c>
      <c r="HE71">
        <v>0</v>
      </c>
      <c r="HF71">
        <v>29.5788</v>
      </c>
      <c r="HG71">
        <v>999.9</v>
      </c>
      <c r="HH71">
        <v>62.2</v>
      </c>
      <c r="HI71">
        <v>33.8</v>
      </c>
      <c r="HJ71">
        <v>33.3762</v>
      </c>
      <c r="HK71">
        <v>62.0618</v>
      </c>
      <c r="HL71">
        <v>30.7011</v>
      </c>
      <c r="HM71">
        <v>1</v>
      </c>
      <c r="HN71">
        <v>0.272177</v>
      </c>
      <c r="HO71">
        <v>1.45684</v>
      </c>
      <c r="HP71">
        <v>20.3099</v>
      </c>
      <c r="HQ71">
        <v>5.20291</v>
      </c>
      <c r="HR71">
        <v>11.8542</v>
      </c>
      <c r="HS71">
        <v>4.984</v>
      </c>
      <c r="HT71">
        <v>3.26263</v>
      </c>
      <c r="HU71">
        <v>768.3</v>
      </c>
      <c r="HV71">
        <v>4069.9</v>
      </c>
      <c r="HW71">
        <v>6874.8</v>
      </c>
      <c r="HX71">
        <v>39.9</v>
      </c>
      <c r="HY71">
        <v>1.88339</v>
      </c>
      <c r="HZ71">
        <v>1.87941</v>
      </c>
      <c r="IA71">
        <v>1.88146</v>
      </c>
      <c r="IB71">
        <v>1.87997</v>
      </c>
      <c r="IC71">
        <v>1.8782</v>
      </c>
      <c r="ID71">
        <v>1.87778</v>
      </c>
      <c r="IE71">
        <v>1.8796</v>
      </c>
      <c r="IF71">
        <v>1.87628</v>
      </c>
      <c r="IG71">
        <v>0</v>
      </c>
      <c r="IH71">
        <v>0</v>
      </c>
      <c r="II71">
        <v>0</v>
      </c>
      <c r="IJ71">
        <v>0</v>
      </c>
      <c r="IK71" t="s">
        <v>433</v>
      </c>
      <c r="IL71" t="s">
        <v>434</v>
      </c>
      <c r="IM71" t="s">
        <v>435</v>
      </c>
      <c r="IN71" t="s">
        <v>435</v>
      </c>
      <c r="IO71" t="s">
        <v>435</v>
      </c>
      <c r="IP71" t="s">
        <v>435</v>
      </c>
      <c r="IQ71">
        <v>0</v>
      </c>
      <c r="IR71">
        <v>100</v>
      </c>
      <c r="IS71">
        <v>100</v>
      </c>
      <c r="IT71">
        <v>0.68</v>
      </c>
      <c r="IU71">
        <v>0</v>
      </c>
      <c r="IV71">
        <v>-0.1957176418348122</v>
      </c>
      <c r="IW71">
        <v>0.001085284750954129</v>
      </c>
      <c r="IX71">
        <v>-2.12959365371586E-07</v>
      </c>
      <c r="IY71">
        <v>-7.809812456259381E-11</v>
      </c>
      <c r="IZ71">
        <v>0</v>
      </c>
      <c r="JA71">
        <v>0</v>
      </c>
      <c r="JB71">
        <v>0</v>
      </c>
      <c r="JC71">
        <v>0</v>
      </c>
      <c r="JD71">
        <v>18</v>
      </c>
      <c r="JE71">
        <v>2008</v>
      </c>
      <c r="JF71">
        <v>-1</v>
      </c>
      <c r="JG71">
        <v>-1</v>
      </c>
      <c r="JH71">
        <v>34.3</v>
      </c>
      <c r="JI71">
        <v>28295714.2</v>
      </c>
      <c r="JJ71">
        <v>2.76001</v>
      </c>
      <c r="JK71">
        <v>2.58789</v>
      </c>
      <c r="JL71">
        <v>1.54541</v>
      </c>
      <c r="JM71">
        <v>2.33398</v>
      </c>
      <c r="JN71">
        <v>1.5918</v>
      </c>
      <c r="JO71">
        <v>2.31567</v>
      </c>
      <c r="JP71">
        <v>38.7964</v>
      </c>
      <c r="JQ71">
        <v>15.2878</v>
      </c>
      <c r="JR71">
        <v>18</v>
      </c>
      <c r="JS71">
        <v>508.053</v>
      </c>
      <c r="JT71">
        <v>501.304</v>
      </c>
      <c r="JU71">
        <v>28.6417</v>
      </c>
      <c r="JV71">
        <v>30.823</v>
      </c>
      <c r="JW71">
        <v>30.0012</v>
      </c>
      <c r="JX71">
        <v>30.8687</v>
      </c>
      <c r="JY71">
        <v>30.8322</v>
      </c>
      <c r="JZ71">
        <v>55.3121</v>
      </c>
      <c r="KA71">
        <v>25.8938</v>
      </c>
      <c r="KB71">
        <v>61.4092</v>
      </c>
      <c r="KC71">
        <v>28.5867</v>
      </c>
      <c r="KD71">
        <v>1353.95</v>
      </c>
      <c r="KE71">
        <v>27.9735</v>
      </c>
      <c r="KF71">
        <v>101.266</v>
      </c>
      <c r="KG71">
        <v>100.778</v>
      </c>
    </row>
    <row r="72" spans="1:293">
      <c r="A72">
        <v>56</v>
      </c>
      <c r="B72">
        <v>1697742858.1</v>
      </c>
      <c r="C72">
        <v>275</v>
      </c>
      <c r="D72" t="s">
        <v>545</v>
      </c>
      <c r="E72" t="s">
        <v>546</v>
      </c>
      <c r="F72">
        <v>5</v>
      </c>
      <c r="G72" t="s">
        <v>427</v>
      </c>
      <c r="H72" t="s">
        <v>428</v>
      </c>
      <c r="I72">
        <v>1697742855.6</v>
      </c>
      <c r="J72">
        <f>(K72)/1000</f>
        <v>0</v>
      </c>
      <c r="K72">
        <f>IF(DP72, AN72, AH72)</f>
        <v>0</v>
      </c>
      <c r="L72">
        <f>IF(DP72, AI72, AG72)</f>
        <v>0</v>
      </c>
      <c r="M72">
        <f>DR72 - IF(AU72&gt;1, L72*DL72*100.0/(AW72*EF72), 0)</f>
        <v>0</v>
      </c>
      <c r="N72">
        <f>((T72-J72/2)*M72-L72)/(T72+J72/2)</f>
        <v>0</v>
      </c>
      <c r="O72">
        <f>N72*(DY72+DZ72)/1000.0</f>
        <v>0</v>
      </c>
      <c r="P72">
        <f>(DR72 - IF(AU72&gt;1, L72*DL72*100.0/(AW72*EF72), 0))*(DY72+DZ72)/1000.0</f>
        <v>0</v>
      </c>
      <c r="Q72">
        <f>2.0/((1/S72-1/R72)+SIGN(S72)*SQRT((1/S72-1/R72)*(1/S72-1/R72) + 4*DM72/((DM72+1)*(DM72+1))*(2*1/S72*1/R72-1/R72*1/R72)))</f>
        <v>0</v>
      </c>
      <c r="R72">
        <f>IF(LEFT(DN72,1)&lt;&gt;"0",IF(LEFT(DN72,1)="1",3.0,DO72),$D$5+$E$5*(EF72*DY72/($K$5*1000))+$F$5*(EF72*DY72/($K$5*1000))*MAX(MIN(DL72,$J$5),$I$5)*MAX(MIN(DL72,$J$5),$I$5)+$G$5*MAX(MIN(DL72,$J$5),$I$5)*(EF72*DY72/($K$5*1000))+$H$5*(EF72*DY72/($K$5*1000))*(EF72*DY72/($K$5*1000)))</f>
        <v>0</v>
      </c>
      <c r="S72">
        <f>J72*(1000-(1000*0.61365*exp(17.502*W72/(240.97+W72))/(DY72+DZ72)+DT72)/2)/(1000*0.61365*exp(17.502*W72/(240.97+W72))/(DY72+DZ72)-DT72)</f>
        <v>0</v>
      </c>
      <c r="T72">
        <f>1/((DM72+1)/(Q72/1.6)+1/(R72/1.37)) + DM72/((DM72+1)/(Q72/1.6) + DM72/(R72/1.37))</f>
        <v>0</v>
      </c>
      <c r="U72">
        <f>(DH72*DK72)</f>
        <v>0</v>
      </c>
      <c r="V72">
        <f>(EA72+(U72+2*0.95*5.67E-8*(((EA72+$B$7)+273)^4-(EA72+273)^4)-44100*J72)/(1.84*29.3*R72+8*0.95*5.67E-8*(EA72+273)^3))</f>
        <v>0</v>
      </c>
      <c r="W72">
        <f>($C$7*EB72+$D$7*EC72+$E$7*V72)</f>
        <v>0</v>
      </c>
      <c r="X72">
        <f>0.61365*exp(17.502*W72/(240.97+W72))</f>
        <v>0</v>
      </c>
      <c r="Y72">
        <f>(Z72/AA72*100)</f>
        <v>0</v>
      </c>
      <c r="Z72">
        <f>DT72*(DY72+DZ72)/1000</f>
        <v>0</v>
      </c>
      <c r="AA72">
        <f>0.61365*exp(17.502*EA72/(240.97+EA72))</f>
        <v>0</v>
      </c>
      <c r="AB72">
        <f>(X72-DT72*(DY72+DZ72)/1000)</f>
        <v>0</v>
      </c>
      <c r="AC72">
        <f>(-J72*44100)</f>
        <v>0</v>
      </c>
      <c r="AD72">
        <f>2*29.3*R72*0.92*(EA72-W72)</f>
        <v>0</v>
      </c>
      <c r="AE72">
        <f>2*0.95*5.67E-8*(((EA72+$B$7)+273)^4-(W72+273)^4)</f>
        <v>0</v>
      </c>
      <c r="AF72">
        <f>U72+AE72+AC72+AD72</f>
        <v>0</v>
      </c>
      <c r="AG72">
        <f>DX72*AU72*(DS72-DR72*(1000-AU72*DU72)/(1000-AU72*DT72))/(100*DL72)</f>
        <v>0</v>
      </c>
      <c r="AH72">
        <f>1000*DX72*AU72*(DT72-DU72)/(100*DL72*(1000-AU72*DT72))</f>
        <v>0</v>
      </c>
      <c r="AI72">
        <f>(AJ72 - AK72 - DY72*1E3/(8.314*(EA72+273.15)) * AM72/DX72 * AL72) * DX72/(100*DL72) * (1000 - DU72)/1000</f>
        <v>0</v>
      </c>
      <c r="AJ72">
        <v>1374.25432805866</v>
      </c>
      <c r="AK72">
        <v>1329.984545454545</v>
      </c>
      <c r="AL72">
        <v>5.280157878924157</v>
      </c>
      <c r="AM72">
        <v>66.57056802044264</v>
      </c>
      <c r="AN72">
        <f>(AP72 - AO72 + DY72*1E3/(8.314*(EA72+273.15)) * AR72/DX72 * AQ72) * DX72/(100*DL72) * 1000/(1000 - AP72)</f>
        <v>0</v>
      </c>
      <c r="AO72">
        <v>28.04169806611018</v>
      </c>
      <c r="AP72">
        <v>28.06381272727273</v>
      </c>
      <c r="AQ72">
        <v>0.0108521771879903</v>
      </c>
      <c r="AR72">
        <v>77.99991193535263</v>
      </c>
      <c r="AS72">
        <v>0</v>
      </c>
      <c r="AT72">
        <v>0</v>
      </c>
      <c r="AU72">
        <f>IF(AS72*$H$13&gt;=AW72,1.0,(AW72/(AW72-AS72*$H$13)))</f>
        <v>0</v>
      </c>
      <c r="AV72">
        <f>(AU72-1)*100</f>
        <v>0</v>
      </c>
      <c r="AW72">
        <f>MAX(0,($B$13+$C$13*EF72)/(1+$D$13*EF72)*DY72/(EA72+273)*$E$13)</f>
        <v>0</v>
      </c>
      <c r="AX72" t="s">
        <v>429</v>
      </c>
      <c r="AY72" t="s">
        <v>429</v>
      </c>
      <c r="AZ72">
        <v>0</v>
      </c>
      <c r="BA72">
        <v>0</v>
      </c>
      <c r="BB72">
        <f>1-AZ72/BA72</f>
        <v>0</v>
      </c>
      <c r="BC72">
        <v>0</v>
      </c>
      <c r="BD72" t="s">
        <v>429</v>
      </c>
      <c r="BE72" t="s">
        <v>429</v>
      </c>
      <c r="BF72">
        <v>0</v>
      </c>
      <c r="BG72">
        <v>0</v>
      </c>
      <c r="BH72">
        <f>1-BF72/BG72</f>
        <v>0</v>
      </c>
      <c r="BI72">
        <v>0.5</v>
      </c>
      <c r="BJ72">
        <f>DI72</f>
        <v>0</v>
      </c>
      <c r="BK72">
        <f>L72</f>
        <v>0</v>
      </c>
      <c r="BL72">
        <f>BH72*BI72*BJ72</f>
        <v>0</v>
      </c>
      <c r="BM72">
        <f>(BK72-BC72)/BJ72</f>
        <v>0</v>
      </c>
      <c r="BN72">
        <f>(BA72-BG72)/BG72</f>
        <v>0</v>
      </c>
      <c r="BO72">
        <f>AZ72/(BB72+AZ72/BG72)</f>
        <v>0</v>
      </c>
      <c r="BP72" t="s">
        <v>429</v>
      </c>
      <c r="BQ72">
        <v>0</v>
      </c>
      <c r="BR72">
        <f>IF(BQ72&lt;&gt;0, BQ72, BO72)</f>
        <v>0</v>
      </c>
      <c r="BS72">
        <f>1-BR72/BG72</f>
        <v>0</v>
      </c>
      <c r="BT72">
        <f>(BG72-BF72)/(BG72-BR72)</f>
        <v>0</v>
      </c>
      <c r="BU72">
        <f>(BA72-BG72)/(BA72-BR72)</f>
        <v>0</v>
      </c>
      <c r="BV72">
        <f>(BG72-BF72)/(BG72-AZ72)</f>
        <v>0</v>
      </c>
      <c r="BW72">
        <f>(BA72-BG72)/(BA72-AZ72)</f>
        <v>0</v>
      </c>
      <c r="BX72">
        <f>(BT72*BR72/BF72)</f>
        <v>0</v>
      </c>
      <c r="BY72">
        <f>(1-BX72)</f>
        <v>0</v>
      </c>
      <c r="BZ72">
        <v>1254</v>
      </c>
      <c r="CA72">
        <v>290.0000000000001</v>
      </c>
      <c r="CB72">
        <v>1794.22</v>
      </c>
      <c r="CC72">
        <v>145</v>
      </c>
      <c r="CD72">
        <v>10489.1</v>
      </c>
      <c r="CE72">
        <v>1791.54</v>
      </c>
      <c r="CF72">
        <v>2.68</v>
      </c>
      <c r="CG72">
        <v>300.0000000000001</v>
      </c>
      <c r="CH72">
        <v>24</v>
      </c>
      <c r="CI72">
        <v>1830.069211033827</v>
      </c>
      <c r="CJ72">
        <v>2.659560471730547</v>
      </c>
      <c r="CK72">
        <v>-40.40927745103821</v>
      </c>
      <c r="CL72">
        <v>2.423317042066543</v>
      </c>
      <c r="CM72">
        <v>0.9085152786405289</v>
      </c>
      <c r="CN72">
        <v>-0.008400608898776423</v>
      </c>
      <c r="CO72">
        <v>289.9999999999999</v>
      </c>
      <c r="CP72">
        <v>1781.89</v>
      </c>
      <c r="CQ72">
        <v>685</v>
      </c>
      <c r="CR72">
        <v>10454.8</v>
      </c>
      <c r="CS72">
        <v>1791.42</v>
      </c>
      <c r="CT72">
        <v>-9.529999999999999</v>
      </c>
      <c r="DH72">
        <f>$B$11*EG72+$C$11*EH72+$F$11*ES72*(1-EV72)</f>
        <v>0</v>
      </c>
      <c r="DI72">
        <f>DH72*DJ72</f>
        <v>0</v>
      </c>
      <c r="DJ72">
        <f>($B$11*$D$9+$C$11*$D$9+$F$11*((FF72+EX72)/MAX(FF72+EX72+FG72, 0.1)*$I$9+FG72/MAX(FF72+EX72+FG72, 0.1)*$J$9))/($B$11+$C$11+$F$11)</f>
        <v>0</v>
      </c>
      <c r="DK72">
        <f>($B$11*$K$9+$C$11*$K$9+$F$11*((FF72+EX72)/MAX(FF72+EX72+FG72, 0.1)*$P$9+FG72/MAX(FF72+EX72+FG72, 0.1)*$Q$9))/($B$11+$C$11+$F$11)</f>
        <v>0</v>
      </c>
      <c r="DL72">
        <v>6</v>
      </c>
      <c r="DM72">
        <v>0.5</v>
      </c>
      <c r="DN72" t="s">
        <v>430</v>
      </c>
      <c r="DO72">
        <v>2</v>
      </c>
      <c r="DP72" t="b">
        <v>1</v>
      </c>
      <c r="DQ72">
        <v>1697742855.6</v>
      </c>
      <c r="DR72">
        <v>1282.427777777778</v>
      </c>
      <c r="DS72">
        <v>1338.385555555556</v>
      </c>
      <c r="DT72">
        <v>28.04463333333333</v>
      </c>
      <c r="DU72">
        <v>28.04564444444445</v>
      </c>
      <c r="DV72">
        <v>1281.746666666667</v>
      </c>
      <c r="DW72">
        <v>28.04463333333333</v>
      </c>
      <c r="DX72">
        <v>500.0641111111111</v>
      </c>
      <c r="DY72">
        <v>98.4701</v>
      </c>
      <c r="DZ72">
        <v>0.1000613666666667</v>
      </c>
      <c r="EA72">
        <v>30.48005555555556</v>
      </c>
      <c r="EB72">
        <v>30.07917777777778</v>
      </c>
      <c r="EC72">
        <v>999.9000000000001</v>
      </c>
      <c r="ED72">
        <v>0</v>
      </c>
      <c r="EE72">
        <v>0</v>
      </c>
      <c r="EF72">
        <v>10012.42</v>
      </c>
      <c r="EG72">
        <v>0</v>
      </c>
      <c r="EH72">
        <v>907.714111111111</v>
      </c>
      <c r="EI72">
        <v>-55.95624444444444</v>
      </c>
      <c r="EJ72">
        <v>1319.43</v>
      </c>
      <c r="EK72">
        <v>1377.002222222222</v>
      </c>
      <c r="EL72">
        <v>-0.0009786811111111113</v>
      </c>
      <c r="EM72">
        <v>1338.385555555556</v>
      </c>
      <c r="EN72">
        <v>28.04564444444445</v>
      </c>
      <c r="EO72">
        <v>2.761558888888889</v>
      </c>
      <c r="EP72">
        <v>2.761655555555556</v>
      </c>
      <c r="EQ72">
        <v>22.65607777777778</v>
      </c>
      <c r="ER72">
        <v>22.65664444444444</v>
      </c>
      <c r="ES72">
        <v>299.9692222222222</v>
      </c>
      <c r="ET72">
        <v>0.8999912222222223</v>
      </c>
      <c r="EU72">
        <v>0.1000086444444444</v>
      </c>
      <c r="EV72">
        <v>0</v>
      </c>
      <c r="EW72">
        <v>702.7865555555555</v>
      </c>
      <c r="EX72">
        <v>4.99916</v>
      </c>
      <c r="EY72">
        <v>6607.736666666668</v>
      </c>
      <c r="EZ72">
        <v>2557.023333333333</v>
      </c>
      <c r="FA72">
        <v>36.743</v>
      </c>
      <c r="FB72">
        <v>40</v>
      </c>
      <c r="FC72">
        <v>38.18011111111111</v>
      </c>
      <c r="FD72">
        <v>39.875</v>
      </c>
      <c r="FE72">
        <v>39.125</v>
      </c>
      <c r="FF72">
        <v>265.4711111111111</v>
      </c>
      <c r="FG72">
        <v>29.50222222222222</v>
      </c>
      <c r="FH72">
        <v>0</v>
      </c>
      <c r="FI72">
        <v>2083.299999952316</v>
      </c>
      <c r="FJ72">
        <v>0</v>
      </c>
      <c r="FK72">
        <v>701.57152</v>
      </c>
      <c r="FL72">
        <v>19.56384618608267</v>
      </c>
      <c r="FM72">
        <v>1072.123080278745</v>
      </c>
      <c r="FN72">
        <v>6522.266</v>
      </c>
      <c r="FO72">
        <v>15</v>
      </c>
      <c r="FP72">
        <v>1697740793</v>
      </c>
      <c r="FQ72" t="s">
        <v>431</v>
      </c>
      <c r="FR72">
        <v>1697740793</v>
      </c>
      <c r="FS72">
        <v>0</v>
      </c>
      <c r="FT72">
        <v>7</v>
      </c>
      <c r="FU72">
        <v>-0.032</v>
      </c>
      <c r="FV72">
        <v>0</v>
      </c>
      <c r="FW72">
        <v>0.159</v>
      </c>
      <c r="FX72">
        <v>0</v>
      </c>
      <c r="FY72">
        <v>415</v>
      </c>
      <c r="FZ72">
        <v>0</v>
      </c>
      <c r="GA72">
        <v>0.37</v>
      </c>
      <c r="GB72">
        <v>0</v>
      </c>
      <c r="GC72">
        <v>-56.30600500000001</v>
      </c>
      <c r="GD72">
        <v>2.925428893058236</v>
      </c>
      <c r="GE72">
        <v>0.3017513901790679</v>
      </c>
      <c r="GF72">
        <v>0</v>
      </c>
      <c r="GG72">
        <v>700.5009705882354</v>
      </c>
      <c r="GH72">
        <v>18.87008404230791</v>
      </c>
      <c r="GI72">
        <v>1.936625544377367</v>
      </c>
      <c r="GJ72">
        <v>0</v>
      </c>
      <c r="GK72">
        <v>0</v>
      </c>
      <c r="GL72">
        <v>2</v>
      </c>
      <c r="GM72" t="s">
        <v>432</v>
      </c>
      <c r="GN72">
        <v>3.12813</v>
      </c>
      <c r="GO72">
        <v>2.76361</v>
      </c>
      <c r="GP72">
        <v>0.207589</v>
      </c>
      <c r="GQ72">
        <v>0.212415</v>
      </c>
      <c r="GR72">
        <v>0.129934</v>
      </c>
      <c r="GS72">
        <v>0.128161</v>
      </c>
      <c r="GT72">
        <v>24055.9</v>
      </c>
      <c r="GU72">
        <v>25439.2</v>
      </c>
      <c r="GV72">
        <v>30067.3</v>
      </c>
      <c r="GW72">
        <v>33174</v>
      </c>
      <c r="GX72">
        <v>37357</v>
      </c>
      <c r="GY72">
        <v>44336.4</v>
      </c>
      <c r="GZ72">
        <v>37063.3</v>
      </c>
      <c r="HA72">
        <v>44399.3</v>
      </c>
      <c r="HB72">
        <v>1.9536</v>
      </c>
      <c r="HC72">
        <v>1.98773</v>
      </c>
      <c r="HD72">
        <v>0.0296347</v>
      </c>
      <c r="HE72">
        <v>0</v>
      </c>
      <c r="HF72">
        <v>29.601</v>
      </c>
      <c r="HG72">
        <v>999.9</v>
      </c>
      <c r="HH72">
        <v>62.3</v>
      </c>
      <c r="HI72">
        <v>33.8</v>
      </c>
      <c r="HJ72">
        <v>33.4261</v>
      </c>
      <c r="HK72">
        <v>62.1918</v>
      </c>
      <c r="HL72">
        <v>30.5569</v>
      </c>
      <c r="HM72">
        <v>1</v>
      </c>
      <c r="HN72">
        <v>0.273323</v>
      </c>
      <c r="HO72">
        <v>1.48412</v>
      </c>
      <c r="HP72">
        <v>20.3097</v>
      </c>
      <c r="HQ72">
        <v>5.20276</v>
      </c>
      <c r="HR72">
        <v>11.8542</v>
      </c>
      <c r="HS72">
        <v>4.98345</v>
      </c>
      <c r="HT72">
        <v>3.26263</v>
      </c>
      <c r="HU72">
        <v>768.3</v>
      </c>
      <c r="HV72">
        <v>4069.9</v>
      </c>
      <c r="HW72">
        <v>6874.8</v>
      </c>
      <c r="HX72">
        <v>39.9</v>
      </c>
      <c r="HY72">
        <v>1.88339</v>
      </c>
      <c r="HZ72">
        <v>1.87939</v>
      </c>
      <c r="IA72">
        <v>1.88144</v>
      </c>
      <c r="IB72">
        <v>1.87995</v>
      </c>
      <c r="IC72">
        <v>1.8782</v>
      </c>
      <c r="ID72">
        <v>1.87778</v>
      </c>
      <c r="IE72">
        <v>1.87962</v>
      </c>
      <c r="IF72">
        <v>1.8763</v>
      </c>
      <c r="IG72">
        <v>0</v>
      </c>
      <c r="IH72">
        <v>0</v>
      </c>
      <c r="II72">
        <v>0</v>
      </c>
      <c r="IJ72">
        <v>0</v>
      </c>
      <c r="IK72" t="s">
        <v>433</v>
      </c>
      <c r="IL72" t="s">
        <v>434</v>
      </c>
      <c r="IM72" t="s">
        <v>435</v>
      </c>
      <c r="IN72" t="s">
        <v>435</v>
      </c>
      <c r="IO72" t="s">
        <v>435</v>
      </c>
      <c r="IP72" t="s">
        <v>435</v>
      </c>
      <c r="IQ72">
        <v>0</v>
      </c>
      <c r="IR72">
        <v>100</v>
      </c>
      <c r="IS72">
        <v>100</v>
      </c>
      <c r="IT72">
        <v>0.68</v>
      </c>
      <c r="IU72">
        <v>0</v>
      </c>
      <c r="IV72">
        <v>-0.1957176418348122</v>
      </c>
      <c r="IW72">
        <v>0.001085284750954129</v>
      </c>
      <c r="IX72">
        <v>-2.12959365371586E-07</v>
      </c>
      <c r="IY72">
        <v>-7.809812456259381E-11</v>
      </c>
      <c r="IZ72">
        <v>0</v>
      </c>
      <c r="JA72">
        <v>0</v>
      </c>
      <c r="JB72">
        <v>0</v>
      </c>
      <c r="JC72">
        <v>0</v>
      </c>
      <c r="JD72">
        <v>18</v>
      </c>
      <c r="JE72">
        <v>2008</v>
      </c>
      <c r="JF72">
        <v>-1</v>
      </c>
      <c r="JG72">
        <v>-1</v>
      </c>
      <c r="JH72">
        <v>34.4</v>
      </c>
      <c r="JI72">
        <v>28295714.3</v>
      </c>
      <c r="JJ72">
        <v>2.79907</v>
      </c>
      <c r="JK72">
        <v>2.59155</v>
      </c>
      <c r="JL72">
        <v>1.54541</v>
      </c>
      <c r="JM72">
        <v>2.33398</v>
      </c>
      <c r="JN72">
        <v>1.5918</v>
      </c>
      <c r="JO72">
        <v>2.33154</v>
      </c>
      <c r="JP72">
        <v>38.7964</v>
      </c>
      <c r="JQ72">
        <v>15.2878</v>
      </c>
      <c r="JR72">
        <v>18</v>
      </c>
      <c r="JS72">
        <v>508.501</v>
      </c>
      <c r="JT72">
        <v>500.914</v>
      </c>
      <c r="JU72">
        <v>28.5612</v>
      </c>
      <c r="JV72">
        <v>30.834</v>
      </c>
      <c r="JW72">
        <v>30.0012</v>
      </c>
      <c r="JX72">
        <v>30.8758</v>
      </c>
      <c r="JY72">
        <v>30.8391</v>
      </c>
      <c r="JZ72">
        <v>56.2039</v>
      </c>
      <c r="KA72">
        <v>25.8938</v>
      </c>
      <c r="KB72">
        <v>61.4092</v>
      </c>
      <c r="KC72">
        <v>28.5065</v>
      </c>
      <c r="KD72">
        <v>1384</v>
      </c>
      <c r="KE72">
        <v>27.9526</v>
      </c>
      <c r="KF72">
        <v>101.264</v>
      </c>
      <c r="KG72">
        <v>100.776</v>
      </c>
    </row>
    <row r="73" spans="1:293">
      <c r="A73">
        <v>57</v>
      </c>
      <c r="B73">
        <v>1697742863.1</v>
      </c>
      <c r="C73">
        <v>280</v>
      </c>
      <c r="D73" t="s">
        <v>547</v>
      </c>
      <c r="E73" t="s">
        <v>548</v>
      </c>
      <c r="F73">
        <v>5</v>
      </c>
      <c r="G73" t="s">
        <v>427</v>
      </c>
      <c r="H73" t="s">
        <v>428</v>
      </c>
      <c r="I73">
        <v>1697742860.3</v>
      </c>
      <c r="J73">
        <f>(K73)/1000</f>
        <v>0</v>
      </c>
      <c r="K73">
        <f>IF(DP73, AN73, AH73)</f>
        <v>0</v>
      </c>
      <c r="L73">
        <f>IF(DP73, AI73, AG73)</f>
        <v>0</v>
      </c>
      <c r="M73">
        <f>DR73 - IF(AU73&gt;1, L73*DL73*100.0/(AW73*EF73), 0)</f>
        <v>0</v>
      </c>
      <c r="N73">
        <f>((T73-J73/2)*M73-L73)/(T73+J73/2)</f>
        <v>0</v>
      </c>
      <c r="O73">
        <f>N73*(DY73+DZ73)/1000.0</f>
        <v>0</v>
      </c>
      <c r="P73">
        <f>(DR73 - IF(AU73&gt;1, L73*DL73*100.0/(AW73*EF73), 0))*(DY73+DZ73)/1000.0</f>
        <v>0</v>
      </c>
      <c r="Q73">
        <f>2.0/((1/S73-1/R73)+SIGN(S73)*SQRT((1/S73-1/R73)*(1/S73-1/R73) + 4*DM73/((DM73+1)*(DM73+1))*(2*1/S73*1/R73-1/R73*1/R73)))</f>
        <v>0</v>
      </c>
      <c r="R73">
        <f>IF(LEFT(DN73,1)&lt;&gt;"0",IF(LEFT(DN73,1)="1",3.0,DO73),$D$5+$E$5*(EF73*DY73/($K$5*1000))+$F$5*(EF73*DY73/($K$5*1000))*MAX(MIN(DL73,$J$5),$I$5)*MAX(MIN(DL73,$J$5),$I$5)+$G$5*MAX(MIN(DL73,$J$5),$I$5)*(EF73*DY73/($K$5*1000))+$H$5*(EF73*DY73/($K$5*1000))*(EF73*DY73/($K$5*1000)))</f>
        <v>0</v>
      </c>
      <c r="S73">
        <f>J73*(1000-(1000*0.61365*exp(17.502*W73/(240.97+W73))/(DY73+DZ73)+DT73)/2)/(1000*0.61365*exp(17.502*W73/(240.97+W73))/(DY73+DZ73)-DT73)</f>
        <v>0</v>
      </c>
      <c r="T73">
        <f>1/((DM73+1)/(Q73/1.6)+1/(R73/1.37)) + DM73/((DM73+1)/(Q73/1.6) + DM73/(R73/1.37))</f>
        <v>0</v>
      </c>
      <c r="U73">
        <f>(DH73*DK73)</f>
        <v>0</v>
      </c>
      <c r="V73">
        <f>(EA73+(U73+2*0.95*5.67E-8*(((EA73+$B$7)+273)^4-(EA73+273)^4)-44100*J73)/(1.84*29.3*R73+8*0.95*5.67E-8*(EA73+273)^3))</f>
        <v>0</v>
      </c>
      <c r="W73">
        <f>($C$7*EB73+$D$7*EC73+$E$7*V73)</f>
        <v>0</v>
      </c>
      <c r="X73">
        <f>0.61365*exp(17.502*W73/(240.97+W73))</f>
        <v>0</v>
      </c>
      <c r="Y73">
        <f>(Z73/AA73*100)</f>
        <v>0</v>
      </c>
      <c r="Z73">
        <f>DT73*(DY73+DZ73)/1000</f>
        <v>0</v>
      </c>
      <c r="AA73">
        <f>0.61365*exp(17.502*EA73/(240.97+EA73))</f>
        <v>0</v>
      </c>
      <c r="AB73">
        <f>(X73-DT73*(DY73+DZ73)/1000)</f>
        <v>0</v>
      </c>
      <c r="AC73">
        <f>(-J73*44100)</f>
        <v>0</v>
      </c>
      <c r="AD73">
        <f>2*29.3*R73*0.92*(EA73-W73)</f>
        <v>0</v>
      </c>
      <c r="AE73">
        <f>2*0.95*5.67E-8*(((EA73+$B$7)+273)^4-(W73+273)^4)</f>
        <v>0</v>
      </c>
      <c r="AF73">
        <f>U73+AE73+AC73+AD73</f>
        <v>0</v>
      </c>
      <c r="AG73">
        <f>DX73*AU73*(DS73-DR73*(1000-AU73*DU73)/(1000-AU73*DT73))/(100*DL73)</f>
        <v>0</v>
      </c>
      <c r="AH73">
        <f>1000*DX73*AU73*(DT73-DU73)/(100*DL73*(1000-AU73*DT73))</f>
        <v>0</v>
      </c>
      <c r="AI73">
        <f>(AJ73 - AK73 - DY73*1E3/(8.314*(EA73+273.15)) * AM73/DX73 * AL73) * DX73/(100*DL73) * (1000 - DU73)/1000</f>
        <v>0</v>
      </c>
      <c r="AJ73">
        <v>1399.946685729683</v>
      </c>
      <c r="AK73">
        <v>1356.151151515151</v>
      </c>
      <c r="AL73">
        <v>5.242458791109163</v>
      </c>
      <c r="AM73">
        <v>66.57056802044264</v>
      </c>
      <c r="AN73">
        <f>(AP73 - AO73 + DY73*1E3/(8.314*(EA73+273.15)) * AR73/DX73 * AQ73) * DX73/(100*DL73) * 1000/(1000 - AP73)</f>
        <v>0</v>
      </c>
      <c r="AO73">
        <v>28.06832837186733</v>
      </c>
      <c r="AP73">
        <v>28.09902484848483</v>
      </c>
      <c r="AQ73">
        <v>0.007298848325508712</v>
      </c>
      <c r="AR73">
        <v>77.99991193535263</v>
      </c>
      <c r="AS73">
        <v>0</v>
      </c>
      <c r="AT73">
        <v>0</v>
      </c>
      <c r="AU73">
        <f>IF(AS73*$H$13&gt;=AW73,1.0,(AW73/(AW73-AS73*$H$13)))</f>
        <v>0</v>
      </c>
      <c r="AV73">
        <f>(AU73-1)*100</f>
        <v>0</v>
      </c>
      <c r="AW73">
        <f>MAX(0,($B$13+$C$13*EF73)/(1+$D$13*EF73)*DY73/(EA73+273)*$E$13)</f>
        <v>0</v>
      </c>
      <c r="AX73" t="s">
        <v>429</v>
      </c>
      <c r="AY73" t="s">
        <v>429</v>
      </c>
      <c r="AZ73">
        <v>0</v>
      </c>
      <c r="BA73">
        <v>0</v>
      </c>
      <c r="BB73">
        <f>1-AZ73/BA73</f>
        <v>0</v>
      </c>
      <c r="BC73">
        <v>0</v>
      </c>
      <c r="BD73" t="s">
        <v>429</v>
      </c>
      <c r="BE73" t="s">
        <v>429</v>
      </c>
      <c r="BF73">
        <v>0</v>
      </c>
      <c r="BG73">
        <v>0</v>
      </c>
      <c r="BH73">
        <f>1-BF73/BG73</f>
        <v>0</v>
      </c>
      <c r="BI73">
        <v>0.5</v>
      </c>
      <c r="BJ73">
        <f>DI73</f>
        <v>0</v>
      </c>
      <c r="BK73">
        <f>L73</f>
        <v>0</v>
      </c>
      <c r="BL73">
        <f>BH73*BI73*BJ73</f>
        <v>0</v>
      </c>
      <c r="BM73">
        <f>(BK73-BC73)/BJ73</f>
        <v>0</v>
      </c>
      <c r="BN73">
        <f>(BA73-BG73)/BG73</f>
        <v>0</v>
      </c>
      <c r="BO73">
        <f>AZ73/(BB73+AZ73/BG73)</f>
        <v>0</v>
      </c>
      <c r="BP73" t="s">
        <v>429</v>
      </c>
      <c r="BQ73">
        <v>0</v>
      </c>
      <c r="BR73">
        <f>IF(BQ73&lt;&gt;0, BQ73, BO73)</f>
        <v>0</v>
      </c>
      <c r="BS73">
        <f>1-BR73/BG73</f>
        <v>0</v>
      </c>
      <c r="BT73">
        <f>(BG73-BF73)/(BG73-BR73)</f>
        <v>0</v>
      </c>
      <c r="BU73">
        <f>(BA73-BG73)/(BA73-BR73)</f>
        <v>0</v>
      </c>
      <c r="BV73">
        <f>(BG73-BF73)/(BG73-AZ73)</f>
        <v>0</v>
      </c>
      <c r="BW73">
        <f>(BA73-BG73)/(BA73-AZ73)</f>
        <v>0</v>
      </c>
      <c r="BX73">
        <f>(BT73*BR73/BF73)</f>
        <v>0</v>
      </c>
      <c r="BY73">
        <f>(1-BX73)</f>
        <v>0</v>
      </c>
      <c r="BZ73">
        <v>1254</v>
      </c>
      <c r="CA73">
        <v>290.0000000000001</v>
      </c>
      <c r="CB73">
        <v>1794.22</v>
      </c>
      <c r="CC73">
        <v>145</v>
      </c>
      <c r="CD73">
        <v>10489.1</v>
      </c>
      <c r="CE73">
        <v>1791.54</v>
      </c>
      <c r="CF73">
        <v>2.68</v>
      </c>
      <c r="CG73">
        <v>300.0000000000001</v>
      </c>
      <c r="CH73">
        <v>24</v>
      </c>
      <c r="CI73">
        <v>1830.069211033827</v>
      </c>
      <c r="CJ73">
        <v>2.659560471730547</v>
      </c>
      <c r="CK73">
        <v>-40.40927745103821</v>
      </c>
      <c r="CL73">
        <v>2.423317042066543</v>
      </c>
      <c r="CM73">
        <v>0.9085152786405289</v>
      </c>
      <c r="CN73">
        <v>-0.008400608898776423</v>
      </c>
      <c r="CO73">
        <v>289.9999999999999</v>
      </c>
      <c r="CP73">
        <v>1781.89</v>
      </c>
      <c r="CQ73">
        <v>685</v>
      </c>
      <c r="CR73">
        <v>10454.8</v>
      </c>
      <c r="CS73">
        <v>1791.42</v>
      </c>
      <c r="CT73">
        <v>-9.529999999999999</v>
      </c>
      <c r="DH73">
        <f>$B$11*EG73+$C$11*EH73+$F$11*ES73*(1-EV73)</f>
        <v>0</v>
      </c>
      <c r="DI73">
        <f>DH73*DJ73</f>
        <v>0</v>
      </c>
      <c r="DJ73">
        <f>($B$11*$D$9+$C$11*$D$9+$F$11*((FF73+EX73)/MAX(FF73+EX73+FG73, 0.1)*$I$9+FG73/MAX(FF73+EX73+FG73, 0.1)*$J$9))/($B$11+$C$11+$F$11)</f>
        <v>0</v>
      </c>
      <c r="DK73">
        <f>($B$11*$K$9+$C$11*$K$9+$F$11*((FF73+EX73)/MAX(FF73+EX73+FG73, 0.1)*$P$9+FG73/MAX(FF73+EX73+FG73, 0.1)*$Q$9))/($B$11+$C$11+$F$11)</f>
        <v>0</v>
      </c>
      <c r="DL73">
        <v>6</v>
      </c>
      <c r="DM73">
        <v>0.5</v>
      </c>
      <c r="DN73" t="s">
        <v>430</v>
      </c>
      <c r="DO73">
        <v>2</v>
      </c>
      <c r="DP73" t="b">
        <v>1</v>
      </c>
      <c r="DQ73">
        <v>1697742860.3</v>
      </c>
      <c r="DR73">
        <v>1306.341</v>
      </c>
      <c r="DS73">
        <v>1361.885</v>
      </c>
      <c r="DT73">
        <v>28.08352</v>
      </c>
      <c r="DU73">
        <v>28.06508</v>
      </c>
      <c r="DV73">
        <v>1305.656</v>
      </c>
      <c r="DW73">
        <v>28.08352</v>
      </c>
      <c r="DX73">
        <v>500.0439</v>
      </c>
      <c r="DY73">
        <v>98.47135999999999</v>
      </c>
      <c r="DZ73">
        <v>0.1001294</v>
      </c>
      <c r="EA73">
        <v>30.46801</v>
      </c>
      <c r="EB73">
        <v>30.08422000000001</v>
      </c>
      <c r="EC73">
        <v>999.9</v>
      </c>
      <c r="ED73">
        <v>0</v>
      </c>
      <c r="EE73">
        <v>0</v>
      </c>
      <c r="EF73">
        <v>9994.242</v>
      </c>
      <c r="EG73">
        <v>0</v>
      </c>
      <c r="EH73">
        <v>903.2049999999999</v>
      </c>
      <c r="EI73">
        <v>-55.5442</v>
      </c>
      <c r="EJ73">
        <v>1344.088</v>
      </c>
      <c r="EK73">
        <v>1401.211</v>
      </c>
      <c r="EL73">
        <v>0.018418691</v>
      </c>
      <c r="EM73">
        <v>1361.885</v>
      </c>
      <c r="EN73">
        <v>28.06508</v>
      </c>
      <c r="EO73">
        <v>2.765422</v>
      </c>
      <c r="EP73">
        <v>2.76361</v>
      </c>
      <c r="EQ73">
        <v>22.67912</v>
      </c>
      <c r="ER73">
        <v>22.66831</v>
      </c>
      <c r="ES73">
        <v>299.9652</v>
      </c>
      <c r="ET73">
        <v>0.8999606999999999</v>
      </c>
      <c r="EU73">
        <v>0.10003922</v>
      </c>
      <c r="EV73">
        <v>0</v>
      </c>
      <c r="EW73">
        <v>704.8032000000001</v>
      </c>
      <c r="EX73">
        <v>4.999160000000001</v>
      </c>
      <c r="EY73">
        <v>6628.911999999999</v>
      </c>
      <c r="EZ73">
        <v>2556.965</v>
      </c>
      <c r="FA73">
        <v>36.75</v>
      </c>
      <c r="FB73">
        <v>40</v>
      </c>
      <c r="FC73">
        <v>38.187</v>
      </c>
      <c r="FD73">
        <v>39.8874</v>
      </c>
      <c r="FE73">
        <v>39.125</v>
      </c>
      <c r="FF73">
        <v>265.456</v>
      </c>
      <c r="FG73">
        <v>29.509</v>
      </c>
      <c r="FH73">
        <v>0</v>
      </c>
      <c r="FI73">
        <v>2088.700000047684</v>
      </c>
      <c r="FJ73">
        <v>0</v>
      </c>
      <c r="FK73">
        <v>703.3483461538461</v>
      </c>
      <c r="FL73">
        <v>18.98136751019782</v>
      </c>
      <c r="FM73">
        <v>617.0434186355692</v>
      </c>
      <c r="FN73">
        <v>6607.853846153846</v>
      </c>
      <c r="FO73">
        <v>15</v>
      </c>
      <c r="FP73">
        <v>1697740793</v>
      </c>
      <c r="FQ73" t="s">
        <v>431</v>
      </c>
      <c r="FR73">
        <v>1697740793</v>
      </c>
      <c r="FS73">
        <v>0</v>
      </c>
      <c r="FT73">
        <v>7</v>
      </c>
      <c r="FU73">
        <v>-0.032</v>
      </c>
      <c r="FV73">
        <v>0</v>
      </c>
      <c r="FW73">
        <v>0.159</v>
      </c>
      <c r="FX73">
        <v>0</v>
      </c>
      <c r="FY73">
        <v>415</v>
      </c>
      <c r="FZ73">
        <v>0</v>
      </c>
      <c r="GA73">
        <v>0.37</v>
      </c>
      <c r="GB73">
        <v>0</v>
      </c>
      <c r="GC73">
        <v>-56.0167375</v>
      </c>
      <c r="GD73">
        <v>3.285675422138806</v>
      </c>
      <c r="GE73">
        <v>0.3394204882498253</v>
      </c>
      <c r="GF73">
        <v>0</v>
      </c>
      <c r="GG73">
        <v>702.2772941176472</v>
      </c>
      <c r="GH73">
        <v>20.76718104769748</v>
      </c>
      <c r="GI73">
        <v>2.113722956544736</v>
      </c>
      <c r="GJ73">
        <v>0</v>
      </c>
      <c r="GK73">
        <v>0</v>
      </c>
      <c r="GL73">
        <v>2</v>
      </c>
      <c r="GM73" t="s">
        <v>432</v>
      </c>
      <c r="GN73">
        <v>3.12795</v>
      </c>
      <c r="GO73">
        <v>2.76351</v>
      </c>
      <c r="GP73">
        <v>0.210091</v>
      </c>
      <c r="GQ73">
        <v>0.21482</v>
      </c>
      <c r="GR73">
        <v>0.130043</v>
      </c>
      <c r="GS73">
        <v>0.128143</v>
      </c>
      <c r="GT73">
        <v>23979.4</v>
      </c>
      <c r="GU73">
        <v>25360.3</v>
      </c>
      <c r="GV73">
        <v>30066.8</v>
      </c>
      <c r="GW73">
        <v>33172.6</v>
      </c>
      <c r="GX73">
        <v>37352</v>
      </c>
      <c r="GY73">
        <v>44336</v>
      </c>
      <c r="GZ73">
        <v>37062.7</v>
      </c>
      <c r="HA73">
        <v>44397.7</v>
      </c>
      <c r="HB73">
        <v>1.95347</v>
      </c>
      <c r="HC73">
        <v>1.98748</v>
      </c>
      <c r="HD73">
        <v>0.0274479</v>
      </c>
      <c r="HE73">
        <v>0</v>
      </c>
      <c r="HF73">
        <v>29.6276</v>
      </c>
      <c r="HG73">
        <v>999.9</v>
      </c>
      <c r="HH73">
        <v>62.3</v>
      </c>
      <c r="HI73">
        <v>33.8</v>
      </c>
      <c r="HJ73">
        <v>33.4312</v>
      </c>
      <c r="HK73">
        <v>62.4118</v>
      </c>
      <c r="HL73">
        <v>30.7412</v>
      </c>
      <c r="HM73">
        <v>1</v>
      </c>
      <c r="HN73">
        <v>0.27467</v>
      </c>
      <c r="HO73">
        <v>1.56658</v>
      </c>
      <c r="HP73">
        <v>20.3092</v>
      </c>
      <c r="HQ73">
        <v>5.20217</v>
      </c>
      <c r="HR73">
        <v>11.8542</v>
      </c>
      <c r="HS73">
        <v>4.9833</v>
      </c>
      <c r="HT73">
        <v>3.2625</v>
      </c>
      <c r="HU73">
        <v>768.5</v>
      </c>
      <c r="HV73">
        <v>4071.5</v>
      </c>
      <c r="HW73">
        <v>6879.8</v>
      </c>
      <c r="HX73">
        <v>39.9</v>
      </c>
      <c r="HY73">
        <v>1.88339</v>
      </c>
      <c r="HZ73">
        <v>1.8794</v>
      </c>
      <c r="IA73">
        <v>1.88145</v>
      </c>
      <c r="IB73">
        <v>1.87998</v>
      </c>
      <c r="IC73">
        <v>1.8782</v>
      </c>
      <c r="ID73">
        <v>1.87778</v>
      </c>
      <c r="IE73">
        <v>1.8796</v>
      </c>
      <c r="IF73">
        <v>1.87628</v>
      </c>
      <c r="IG73">
        <v>0</v>
      </c>
      <c r="IH73">
        <v>0</v>
      </c>
      <c r="II73">
        <v>0</v>
      </c>
      <c r="IJ73">
        <v>0</v>
      </c>
      <c r="IK73" t="s">
        <v>433</v>
      </c>
      <c r="IL73" t="s">
        <v>434</v>
      </c>
      <c r="IM73" t="s">
        <v>435</v>
      </c>
      <c r="IN73" t="s">
        <v>435</v>
      </c>
      <c r="IO73" t="s">
        <v>435</v>
      </c>
      <c r="IP73" t="s">
        <v>435</v>
      </c>
      <c r="IQ73">
        <v>0</v>
      </c>
      <c r="IR73">
        <v>100</v>
      </c>
      <c r="IS73">
        <v>100</v>
      </c>
      <c r="IT73">
        <v>0.6899999999999999</v>
      </c>
      <c r="IU73">
        <v>0</v>
      </c>
      <c r="IV73">
        <v>-0.1957176418348122</v>
      </c>
      <c r="IW73">
        <v>0.001085284750954129</v>
      </c>
      <c r="IX73">
        <v>-2.12959365371586E-07</v>
      </c>
      <c r="IY73">
        <v>-7.809812456259381E-11</v>
      </c>
      <c r="IZ73">
        <v>0</v>
      </c>
      <c r="JA73">
        <v>0</v>
      </c>
      <c r="JB73">
        <v>0</v>
      </c>
      <c r="JC73">
        <v>0</v>
      </c>
      <c r="JD73">
        <v>18</v>
      </c>
      <c r="JE73">
        <v>2008</v>
      </c>
      <c r="JF73">
        <v>-1</v>
      </c>
      <c r="JG73">
        <v>-1</v>
      </c>
      <c r="JH73">
        <v>34.5</v>
      </c>
      <c r="JI73">
        <v>28295714.4</v>
      </c>
      <c r="JJ73">
        <v>2.84424</v>
      </c>
      <c r="JK73">
        <v>2.58911</v>
      </c>
      <c r="JL73">
        <v>1.54541</v>
      </c>
      <c r="JM73">
        <v>2.33398</v>
      </c>
      <c r="JN73">
        <v>1.5918</v>
      </c>
      <c r="JO73">
        <v>2.35229</v>
      </c>
      <c r="JP73">
        <v>38.7964</v>
      </c>
      <c r="JQ73">
        <v>15.2791</v>
      </c>
      <c r="JR73">
        <v>18</v>
      </c>
      <c r="JS73">
        <v>508.483</v>
      </c>
      <c r="JT73">
        <v>500.817</v>
      </c>
      <c r="JU73">
        <v>28.48</v>
      </c>
      <c r="JV73">
        <v>30.8463</v>
      </c>
      <c r="JW73">
        <v>30.0013</v>
      </c>
      <c r="JX73">
        <v>30.8835</v>
      </c>
      <c r="JY73">
        <v>30.8475</v>
      </c>
      <c r="JZ73">
        <v>57.0049</v>
      </c>
      <c r="KA73">
        <v>26.1641</v>
      </c>
      <c r="KB73">
        <v>61.4092</v>
      </c>
      <c r="KC73">
        <v>28.4222</v>
      </c>
      <c r="KD73">
        <v>1404.06</v>
      </c>
      <c r="KE73">
        <v>27.9508</v>
      </c>
      <c r="KF73">
        <v>101.263</v>
      </c>
      <c r="KG73">
        <v>100.772</v>
      </c>
    </row>
    <row r="74" spans="1:293">
      <c r="A74">
        <v>58</v>
      </c>
      <c r="B74">
        <v>1697742868.1</v>
      </c>
      <c r="C74">
        <v>285</v>
      </c>
      <c r="D74" t="s">
        <v>549</v>
      </c>
      <c r="E74" t="s">
        <v>550</v>
      </c>
      <c r="F74">
        <v>5</v>
      </c>
      <c r="G74" t="s">
        <v>427</v>
      </c>
      <c r="H74" t="s">
        <v>428</v>
      </c>
      <c r="I74">
        <v>1697742865.6</v>
      </c>
      <c r="J74">
        <f>(K74)/1000</f>
        <v>0</v>
      </c>
      <c r="K74">
        <f>IF(DP74, AN74, AH74)</f>
        <v>0</v>
      </c>
      <c r="L74">
        <f>IF(DP74, AI74, AG74)</f>
        <v>0</v>
      </c>
      <c r="M74">
        <f>DR74 - IF(AU74&gt;1, L74*DL74*100.0/(AW74*EF74), 0)</f>
        <v>0</v>
      </c>
      <c r="N74">
        <f>((T74-J74/2)*M74-L74)/(T74+J74/2)</f>
        <v>0</v>
      </c>
      <c r="O74">
        <f>N74*(DY74+DZ74)/1000.0</f>
        <v>0</v>
      </c>
      <c r="P74">
        <f>(DR74 - IF(AU74&gt;1, L74*DL74*100.0/(AW74*EF74), 0))*(DY74+DZ74)/1000.0</f>
        <v>0</v>
      </c>
      <c r="Q74">
        <f>2.0/((1/S74-1/R74)+SIGN(S74)*SQRT((1/S74-1/R74)*(1/S74-1/R74) + 4*DM74/((DM74+1)*(DM74+1))*(2*1/S74*1/R74-1/R74*1/R74)))</f>
        <v>0</v>
      </c>
      <c r="R74">
        <f>IF(LEFT(DN74,1)&lt;&gt;"0",IF(LEFT(DN74,1)="1",3.0,DO74),$D$5+$E$5*(EF74*DY74/($K$5*1000))+$F$5*(EF74*DY74/($K$5*1000))*MAX(MIN(DL74,$J$5),$I$5)*MAX(MIN(DL74,$J$5),$I$5)+$G$5*MAX(MIN(DL74,$J$5),$I$5)*(EF74*DY74/($K$5*1000))+$H$5*(EF74*DY74/($K$5*1000))*(EF74*DY74/($K$5*1000)))</f>
        <v>0</v>
      </c>
      <c r="S74">
        <f>J74*(1000-(1000*0.61365*exp(17.502*W74/(240.97+W74))/(DY74+DZ74)+DT74)/2)/(1000*0.61365*exp(17.502*W74/(240.97+W74))/(DY74+DZ74)-DT74)</f>
        <v>0</v>
      </c>
      <c r="T74">
        <f>1/((DM74+1)/(Q74/1.6)+1/(R74/1.37)) + DM74/((DM74+1)/(Q74/1.6) + DM74/(R74/1.37))</f>
        <v>0</v>
      </c>
      <c r="U74">
        <f>(DH74*DK74)</f>
        <v>0</v>
      </c>
      <c r="V74">
        <f>(EA74+(U74+2*0.95*5.67E-8*(((EA74+$B$7)+273)^4-(EA74+273)^4)-44100*J74)/(1.84*29.3*R74+8*0.95*5.67E-8*(EA74+273)^3))</f>
        <v>0</v>
      </c>
      <c r="W74">
        <f>($C$7*EB74+$D$7*EC74+$E$7*V74)</f>
        <v>0</v>
      </c>
      <c r="X74">
        <f>0.61365*exp(17.502*W74/(240.97+W74))</f>
        <v>0</v>
      </c>
      <c r="Y74">
        <f>(Z74/AA74*100)</f>
        <v>0</v>
      </c>
      <c r="Z74">
        <f>DT74*(DY74+DZ74)/1000</f>
        <v>0</v>
      </c>
      <c r="AA74">
        <f>0.61365*exp(17.502*EA74/(240.97+EA74))</f>
        <v>0</v>
      </c>
      <c r="AB74">
        <f>(X74-DT74*(DY74+DZ74)/1000)</f>
        <v>0</v>
      </c>
      <c r="AC74">
        <f>(-J74*44100)</f>
        <v>0</v>
      </c>
      <c r="AD74">
        <f>2*29.3*R74*0.92*(EA74-W74)</f>
        <v>0</v>
      </c>
      <c r="AE74">
        <f>2*0.95*5.67E-8*(((EA74+$B$7)+273)^4-(W74+273)^4)</f>
        <v>0</v>
      </c>
      <c r="AF74">
        <f>U74+AE74+AC74+AD74</f>
        <v>0</v>
      </c>
      <c r="AG74">
        <f>DX74*AU74*(DS74-DR74*(1000-AU74*DU74)/(1000-AU74*DT74))/(100*DL74)</f>
        <v>0</v>
      </c>
      <c r="AH74">
        <f>1000*DX74*AU74*(DT74-DU74)/(100*DL74*(1000-AU74*DT74))</f>
        <v>0</v>
      </c>
      <c r="AI74">
        <f>(AJ74 - AK74 - DY74*1E3/(8.314*(EA74+273.15)) * AM74/DX74 * AL74) * DX74/(100*DL74) * (1000 - DU74)/1000</f>
        <v>0</v>
      </c>
      <c r="AJ74">
        <v>1425.704733042017</v>
      </c>
      <c r="AK74">
        <v>1382.287212121212</v>
      </c>
      <c r="AL74">
        <v>5.219202017062247</v>
      </c>
      <c r="AM74">
        <v>66.57056802044264</v>
      </c>
      <c r="AN74">
        <f>(AP74 - AO74 + DY74*1E3/(8.314*(EA74+273.15)) * AR74/DX74 * AQ74) * DX74/(100*DL74) * 1000/(1000 - AP74)</f>
        <v>0</v>
      </c>
      <c r="AO74">
        <v>28.03528997679959</v>
      </c>
      <c r="AP74">
        <v>28.09999272727272</v>
      </c>
      <c r="AQ74">
        <v>0.0004110449735559379</v>
      </c>
      <c r="AR74">
        <v>77.99991193535263</v>
      </c>
      <c r="AS74">
        <v>0</v>
      </c>
      <c r="AT74">
        <v>0</v>
      </c>
      <c r="AU74">
        <f>IF(AS74*$H$13&gt;=AW74,1.0,(AW74/(AW74-AS74*$H$13)))</f>
        <v>0</v>
      </c>
      <c r="AV74">
        <f>(AU74-1)*100</f>
        <v>0</v>
      </c>
      <c r="AW74">
        <f>MAX(0,($B$13+$C$13*EF74)/(1+$D$13*EF74)*DY74/(EA74+273)*$E$13)</f>
        <v>0</v>
      </c>
      <c r="AX74" t="s">
        <v>429</v>
      </c>
      <c r="AY74" t="s">
        <v>429</v>
      </c>
      <c r="AZ74">
        <v>0</v>
      </c>
      <c r="BA74">
        <v>0</v>
      </c>
      <c r="BB74">
        <f>1-AZ74/BA74</f>
        <v>0</v>
      </c>
      <c r="BC74">
        <v>0</v>
      </c>
      <c r="BD74" t="s">
        <v>429</v>
      </c>
      <c r="BE74" t="s">
        <v>429</v>
      </c>
      <c r="BF74">
        <v>0</v>
      </c>
      <c r="BG74">
        <v>0</v>
      </c>
      <c r="BH74">
        <f>1-BF74/BG74</f>
        <v>0</v>
      </c>
      <c r="BI74">
        <v>0.5</v>
      </c>
      <c r="BJ74">
        <f>DI74</f>
        <v>0</v>
      </c>
      <c r="BK74">
        <f>L74</f>
        <v>0</v>
      </c>
      <c r="BL74">
        <f>BH74*BI74*BJ74</f>
        <v>0</v>
      </c>
      <c r="BM74">
        <f>(BK74-BC74)/BJ74</f>
        <v>0</v>
      </c>
      <c r="BN74">
        <f>(BA74-BG74)/BG74</f>
        <v>0</v>
      </c>
      <c r="BO74">
        <f>AZ74/(BB74+AZ74/BG74)</f>
        <v>0</v>
      </c>
      <c r="BP74" t="s">
        <v>429</v>
      </c>
      <c r="BQ74">
        <v>0</v>
      </c>
      <c r="BR74">
        <f>IF(BQ74&lt;&gt;0, BQ74, BO74)</f>
        <v>0</v>
      </c>
      <c r="BS74">
        <f>1-BR74/BG74</f>
        <v>0</v>
      </c>
      <c r="BT74">
        <f>(BG74-BF74)/(BG74-BR74)</f>
        <v>0</v>
      </c>
      <c r="BU74">
        <f>(BA74-BG74)/(BA74-BR74)</f>
        <v>0</v>
      </c>
      <c r="BV74">
        <f>(BG74-BF74)/(BG74-AZ74)</f>
        <v>0</v>
      </c>
      <c r="BW74">
        <f>(BA74-BG74)/(BA74-AZ74)</f>
        <v>0</v>
      </c>
      <c r="BX74">
        <f>(BT74*BR74/BF74)</f>
        <v>0</v>
      </c>
      <c r="BY74">
        <f>(1-BX74)</f>
        <v>0</v>
      </c>
      <c r="BZ74">
        <v>1254</v>
      </c>
      <c r="CA74">
        <v>290.0000000000001</v>
      </c>
      <c r="CB74">
        <v>1794.22</v>
      </c>
      <c r="CC74">
        <v>145</v>
      </c>
      <c r="CD74">
        <v>10489.1</v>
      </c>
      <c r="CE74">
        <v>1791.54</v>
      </c>
      <c r="CF74">
        <v>2.68</v>
      </c>
      <c r="CG74">
        <v>300.0000000000001</v>
      </c>
      <c r="CH74">
        <v>24</v>
      </c>
      <c r="CI74">
        <v>1830.069211033827</v>
      </c>
      <c r="CJ74">
        <v>2.659560471730547</v>
      </c>
      <c r="CK74">
        <v>-40.40927745103821</v>
      </c>
      <c r="CL74">
        <v>2.423317042066543</v>
      </c>
      <c r="CM74">
        <v>0.9085152786405289</v>
      </c>
      <c r="CN74">
        <v>-0.008400608898776423</v>
      </c>
      <c r="CO74">
        <v>289.9999999999999</v>
      </c>
      <c r="CP74">
        <v>1781.89</v>
      </c>
      <c r="CQ74">
        <v>685</v>
      </c>
      <c r="CR74">
        <v>10454.8</v>
      </c>
      <c r="CS74">
        <v>1791.42</v>
      </c>
      <c r="CT74">
        <v>-9.529999999999999</v>
      </c>
      <c r="DH74">
        <f>$B$11*EG74+$C$11*EH74+$F$11*ES74*(1-EV74)</f>
        <v>0</v>
      </c>
      <c r="DI74">
        <f>DH74*DJ74</f>
        <v>0</v>
      </c>
      <c r="DJ74">
        <f>($B$11*$D$9+$C$11*$D$9+$F$11*((FF74+EX74)/MAX(FF74+EX74+FG74, 0.1)*$I$9+FG74/MAX(FF74+EX74+FG74, 0.1)*$J$9))/($B$11+$C$11+$F$11)</f>
        <v>0</v>
      </c>
      <c r="DK74">
        <f>($B$11*$K$9+$C$11*$K$9+$F$11*((FF74+EX74)/MAX(FF74+EX74+FG74, 0.1)*$P$9+FG74/MAX(FF74+EX74+FG74, 0.1)*$Q$9))/($B$11+$C$11+$F$11)</f>
        <v>0</v>
      </c>
      <c r="DL74">
        <v>6</v>
      </c>
      <c r="DM74">
        <v>0.5</v>
      </c>
      <c r="DN74" t="s">
        <v>430</v>
      </c>
      <c r="DO74">
        <v>2</v>
      </c>
      <c r="DP74" t="b">
        <v>1</v>
      </c>
      <c r="DQ74">
        <v>1697742865.6</v>
      </c>
      <c r="DR74">
        <v>1333.31</v>
      </c>
      <c r="DS74">
        <v>1388.528888888889</v>
      </c>
      <c r="DT74">
        <v>28.10364444444444</v>
      </c>
      <c r="DU74">
        <v>28.03535555555556</v>
      </c>
      <c r="DV74">
        <v>1332.622222222222</v>
      </c>
      <c r="DW74">
        <v>28.10364444444444</v>
      </c>
      <c r="DX74">
        <v>500.0212222222222</v>
      </c>
      <c r="DY74">
        <v>98.47204444444444</v>
      </c>
      <c r="DZ74">
        <v>0.09988615555555556</v>
      </c>
      <c r="EA74">
        <v>30.45403333333333</v>
      </c>
      <c r="EB74">
        <v>30.07172222222222</v>
      </c>
      <c r="EC74">
        <v>999.9000000000001</v>
      </c>
      <c r="ED74">
        <v>0</v>
      </c>
      <c r="EE74">
        <v>0</v>
      </c>
      <c r="EF74">
        <v>10006.46</v>
      </c>
      <c r="EG74">
        <v>0</v>
      </c>
      <c r="EH74">
        <v>925.2336666666665</v>
      </c>
      <c r="EI74">
        <v>-55.21979999999999</v>
      </c>
      <c r="EJ74">
        <v>1371.863333333333</v>
      </c>
      <c r="EK74">
        <v>1428.577777777778</v>
      </c>
      <c r="EL74">
        <v>0.06829027777777778</v>
      </c>
      <c r="EM74">
        <v>1388.528888888889</v>
      </c>
      <c r="EN74">
        <v>28.03535555555556</v>
      </c>
      <c r="EO74">
        <v>2.767422222222222</v>
      </c>
      <c r="EP74">
        <v>2.760697777777778</v>
      </c>
      <c r="EQ74">
        <v>22.69102222222222</v>
      </c>
      <c r="ER74">
        <v>22.65094444444444</v>
      </c>
      <c r="ES74">
        <v>299.9878888888889</v>
      </c>
      <c r="ET74">
        <v>0.899978111111111</v>
      </c>
      <c r="EU74">
        <v>0.1000218</v>
      </c>
      <c r="EV74">
        <v>0</v>
      </c>
      <c r="EW74">
        <v>706.9618888888888</v>
      </c>
      <c r="EX74">
        <v>4.99916</v>
      </c>
      <c r="EY74">
        <v>6563.997777777778</v>
      </c>
      <c r="EZ74">
        <v>2557.174444444444</v>
      </c>
      <c r="FA74">
        <v>36.76377777777778</v>
      </c>
      <c r="FB74">
        <v>40.02755555555555</v>
      </c>
      <c r="FC74">
        <v>38.187</v>
      </c>
      <c r="FD74">
        <v>39.92322222222222</v>
      </c>
      <c r="FE74">
        <v>39.125</v>
      </c>
      <c r="FF74">
        <v>265.4822222222222</v>
      </c>
      <c r="FG74">
        <v>29.50555555555556</v>
      </c>
      <c r="FH74">
        <v>0</v>
      </c>
      <c r="FI74">
        <v>2093.5</v>
      </c>
      <c r="FJ74">
        <v>0</v>
      </c>
      <c r="FK74">
        <v>704.9608461538462</v>
      </c>
      <c r="FL74">
        <v>22.68020517356533</v>
      </c>
      <c r="FM74">
        <v>-511.155555374532</v>
      </c>
      <c r="FN74">
        <v>6589.963846153846</v>
      </c>
      <c r="FO74">
        <v>15</v>
      </c>
      <c r="FP74">
        <v>1697740793</v>
      </c>
      <c r="FQ74" t="s">
        <v>431</v>
      </c>
      <c r="FR74">
        <v>1697740793</v>
      </c>
      <c r="FS74">
        <v>0</v>
      </c>
      <c r="FT74">
        <v>7</v>
      </c>
      <c r="FU74">
        <v>-0.032</v>
      </c>
      <c r="FV74">
        <v>0</v>
      </c>
      <c r="FW74">
        <v>0.159</v>
      </c>
      <c r="FX74">
        <v>0</v>
      </c>
      <c r="FY74">
        <v>415</v>
      </c>
      <c r="FZ74">
        <v>0</v>
      </c>
      <c r="GA74">
        <v>0.37</v>
      </c>
      <c r="GB74">
        <v>0</v>
      </c>
      <c r="GC74">
        <v>-55.77849999999999</v>
      </c>
      <c r="GD74">
        <v>4.071926132404125</v>
      </c>
      <c r="GE74">
        <v>0.413529327712133</v>
      </c>
      <c r="GF74">
        <v>0</v>
      </c>
      <c r="GG74">
        <v>703.8221176470588</v>
      </c>
      <c r="GH74">
        <v>20.72858672802222</v>
      </c>
      <c r="GI74">
        <v>2.120905630159329</v>
      </c>
      <c r="GJ74">
        <v>0</v>
      </c>
      <c r="GK74">
        <v>0</v>
      </c>
      <c r="GL74">
        <v>2</v>
      </c>
      <c r="GM74" t="s">
        <v>432</v>
      </c>
      <c r="GN74">
        <v>3.12789</v>
      </c>
      <c r="GO74">
        <v>2.76356</v>
      </c>
      <c r="GP74">
        <v>0.212565</v>
      </c>
      <c r="GQ74">
        <v>0.217217</v>
      </c>
      <c r="GR74">
        <v>0.130033</v>
      </c>
      <c r="GS74">
        <v>0.128076</v>
      </c>
      <c r="GT74">
        <v>23903.4</v>
      </c>
      <c r="GU74">
        <v>25281.8</v>
      </c>
      <c r="GV74">
        <v>30065.9</v>
      </c>
      <c r="GW74">
        <v>33171.4</v>
      </c>
      <c r="GX74">
        <v>37351.5</v>
      </c>
      <c r="GY74">
        <v>44338</v>
      </c>
      <c r="GZ74">
        <v>37061.5</v>
      </c>
      <c r="HA74">
        <v>44395.9</v>
      </c>
      <c r="HB74">
        <v>1.95295</v>
      </c>
      <c r="HC74">
        <v>1.98757</v>
      </c>
      <c r="HD74">
        <v>0.0257194</v>
      </c>
      <c r="HE74">
        <v>0</v>
      </c>
      <c r="HF74">
        <v>29.6527</v>
      </c>
      <c r="HG74">
        <v>999.9</v>
      </c>
      <c r="HH74">
        <v>62.3</v>
      </c>
      <c r="HI74">
        <v>33.8</v>
      </c>
      <c r="HJ74">
        <v>33.4281</v>
      </c>
      <c r="HK74">
        <v>61.8218</v>
      </c>
      <c r="HL74">
        <v>30.5889</v>
      </c>
      <c r="HM74">
        <v>1</v>
      </c>
      <c r="HN74">
        <v>0.276026</v>
      </c>
      <c r="HO74">
        <v>1.6021</v>
      </c>
      <c r="HP74">
        <v>20.309</v>
      </c>
      <c r="HQ74">
        <v>5.20172</v>
      </c>
      <c r="HR74">
        <v>11.8542</v>
      </c>
      <c r="HS74">
        <v>4.9836</v>
      </c>
      <c r="HT74">
        <v>3.2625</v>
      </c>
      <c r="HU74">
        <v>768.5</v>
      </c>
      <c r="HV74">
        <v>4071.5</v>
      </c>
      <c r="HW74">
        <v>6879.8</v>
      </c>
      <c r="HX74">
        <v>39.9</v>
      </c>
      <c r="HY74">
        <v>1.88339</v>
      </c>
      <c r="HZ74">
        <v>1.87941</v>
      </c>
      <c r="IA74">
        <v>1.88146</v>
      </c>
      <c r="IB74">
        <v>1.88</v>
      </c>
      <c r="IC74">
        <v>1.8782</v>
      </c>
      <c r="ID74">
        <v>1.87779</v>
      </c>
      <c r="IE74">
        <v>1.87959</v>
      </c>
      <c r="IF74">
        <v>1.8763</v>
      </c>
      <c r="IG74">
        <v>0</v>
      </c>
      <c r="IH74">
        <v>0</v>
      </c>
      <c r="II74">
        <v>0</v>
      </c>
      <c r="IJ74">
        <v>0</v>
      </c>
      <c r="IK74" t="s">
        <v>433</v>
      </c>
      <c r="IL74" t="s">
        <v>434</v>
      </c>
      <c r="IM74" t="s">
        <v>435</v>
      </c>
      <c r="IN74" t="s">
        <v>435</v>
      </c>
      <c r="IO74" t="s">
        <v>435</v>
      </c>
      <c r="IP74" t="s">
        <v>435</v>
      </c>
      <c r="IQ74">
        <v>0</v>
      </c>
      <c r="IR74">
        <v>100</v>
      </c>
      <c r="IS74">
        <v>100</v>
      </c>
      <c r="IT74">
        <v>0.6899999999999999</v>
      </c>
      <c r="IU74">
        <v>0</v>
      </c>
      <c r="IV74">
        <v>-0.1957176418348122</v>
      </c>
      <c r="IW74">
        <v>0.001085284750954129</v>
      </c>
      <c r="IX74">
        <v>-2.12959365371586E-07</v>
      </c>
      <c r="IY74">
        <v>-7.809812456259381E-11</v>
      </c>
      <c r="IZ74">
        <v>0</v>
      </c>
      <c r="JA74">
        <v>0</v>
      </c>
      <c r="JB74">
        <v>0</v>
      </c>
      <c r="JC74">
        <v>0</v>
      </c>
      <c r="JD74">
        <v>18</v>
      </c>
      <c r="JE74">
        <v>2008</v>
      </c>
      <c r="JF74">
        <v>-1</v>
      </c>
      <c r="JG74">
        <v>-1</v>
      </c>
      <c r="JH74">
        <v>34.6</v>
      </c>
      <c r="JI74">
        <v>28295714.5</v>
      </c>
      <c r="JJ74">
        <v>2.88208</v>
      </c>
      <c r="JK74">
        <v>2.58423</v>
      </c>
      <c r="JL74">
        <v>1.54541</v>
      </c>
      <c r="JM74">
        <v>2.33398</v>
      </c>
      <c r="JN74">
        <v>1.5918</v>
      </c>
      <c r="JO74">
        <v>2.36328</v>
      </c>
      <c r="JP74">
        <v>38.7964</v>
      </c>
      <c r="JQ74">
        <v>15.2878</v>
      </c>
      <c r="JR74">
        <v>18</v>
      </c>
      <c r="JS74">
        <v>508.221</v>
      </c>
      <c r="JT74">
        <v>500.953</v>
      </c>
      <c r="JU74">
        <v>28.4008</v>
      </c>
      <c r="JV74">
        <v>30.8584</v>
      </c>
      <c r="JW74">
        <v>30.0013</v>
      </c>
      <c r="JX74">
        <v>30.892</v>
      </c>
      <c r="JY74">
        <v>30.856</v>
      </c>
      <c r="JZ74">
        <v>57.8794</v>
      </c>
      <c r="KA74">
        <v>26.1641</v>
      </c>
      <c r="KB74">
        <v>61.4092</v>
      </c>
      <c r="KC74">
        <v>28.3479</v>
      </c>
      <c r="KD74">
        <v>1434.12</v>
      </c>
      <c r="KE74">
        <v>27.9508</v>
      </c>
      <c r="KF74">
        <v>101.259</v>
      </c>
      <c r="KG74">
        <v>100.768</v>
      </c>
    </row>
    <row r="75" spans="1:293">
      <c r="A75">
        <v>59</v>
      </c>
      <c r="B75">
        <v>1697742873.1</v>
      </c>
      <c r="C75">
        <v>290</v>
      </c>
      <c r="D75" t="s">
        <v>551</v>
      </c>
      <c r="E75" t="s">
        <v>552</v>
      </c>
      <c r="F75">
        <v>5</v>
      </c>
      <c r="G75" t="s">
        <v>427</v>
      </c>
      <c r="H75" t="s">
        <v>428</v>
      </c>
      <c r="I75">
        <v>1697742870.3</v>
      </c>
      <c r="J75">
        <f>(K75)/1000</f>
        <v>0</v>
      </c>
      <c r="K75">
        <f>IF(DP75, AN75, AH75)</f>
        <v>0</v>
      </c>
      <c r="L75">
        <f>IF(DP75, AI75, AG75)</f>
        <v>0</v>
      </c>
      <c r="M75">
        <f>DR75 - IF(AU75&gt;1, L75*DL75*100.0/(AW75*EF75), 0)</f>
        <v>0</v>
      </c>
      <c r="N75">
        <f>((T75-J75/2)*M75-L75)/(T75+J75/2)</f>
        <v>0</v>
      </c>
      <c r="O75">
        <f>N75*(DY75+DZ75)/1000.0</f>
        <v>0</v>
      </c>
      <c r="P75">
        <f>(DR75 - IF(AU75&gt;1, L75*DL75*100.0/(AW75*EF75), 0))*(DY75+DZ75)/1000.0</f>
        <v>0</v>
      </c>
      <c r="Q75">
        <f>2.0/((1/S75-1/R75)+SIGN(S75)*SQRT((1/S75-1/R75)*(1/S75-1/R75) + 4*DM75/((DM75+1)*(DM75+1))*(2*1/S75*1/R75-1/R75*1/R75)))</f>
        <v>0</v>
      </c>
      <c r="R75">
        <f>IF(LEFT(DN75,1)&lt;&gt;"0",IF(LEFT(DN75,1)="1",3.0,DO75),$D$5+$E$5*(EF75*DY75/($K$5*1000))+$F$5*(EF75*DY75/($K$5*1000))*MAX(MIN(DL75,$J$5),$I$5)*MAX(MIN(DL75,$J$5),$I$5)+$G$5*MAX(MIN(DL75,$J$5),$I$5)*(EF75*DY75/($K$5*1000))+$H$5*(EF75*DY75/($K$5*1000))*(EF75*DY75/($K$5*1000)))</f>
        <v>0</v>
      </c>
      <c r="S75">
        <f>J75*(1000-(1000*0.61365*exp(17.502*W75/(240.97+W75))/(DY75+DZ75)+DT75)/2)/(1000*0.61365*exp(17.502*W75/(240.97+W75))/(DY75+DZ75)-DT75)</f>
        <v>0</v>
      </c>
      <c r="T75">
        <f>1/((DM75+1)/(Q75/1.6)+1/(R75/1.37)) + DM75/((DM75+1)/(Q75/1.6) + DM75/(R75/1.37))</f>
        <v>0</v>
      </c>
      <c r="U75">
        <f>(DH75*DK75)</f>
        <v>0</v>
      </c>
      <c r="V75">
        <f>(EA75+(U75+2*0.95*5.67E-8*(((EA75+$B$7)+273)^4-(EA75+273)^4)-44100*J75)/(1.84*29.3*R75+8*0.95*5.67E-8*(EA75+273)^3))</f>
        <v>0</v>
      </c>
      <c r="W75">
        <f>($C$7*EB75+$D$7*EC75+$E$7*V75)</f>
        <v>0</v>
      </c>
      <c r="X75">
        <f>0.61365*exp(17.502*W75/(240.97+W75))</f>
        <v>0</v>
      </c>
      <c r="Y75">
        <f>(Z75/AA75*100)</f>
        <v>0</v>
      </c>
      <c r="Z75">
        <f>DT75*(DY75+DZ75)/1000</f>
        <v>0</v>
      </c>
      <c r="AA75">
        <f>0.61365*exp(17.502*EA75/(240.97+EA75))</f>
        <v>0</v>
      </c>
      <c r="AB75">
        <f>(X75-DT75*(DY75+DZ75)/1000)</f>
        <v>0</v>
      </c>
      <c r="AC75">
        <f>(-J75*44100)</f>
        <v>0</v>
      </c>
      <c r="AD75">
        <f>2*29.3*R75*0.92*(EA75-W75)</f>
        <v>0</v>
      </c>
      <c r="AE75">
        <f>2*0.95*5.67E-8*(((EA75+$B$7)+273)^4-(W75+273)^4)</f>
        <v>0</v>
      </c>
      <c r="AF75">
        <f>U75+AE75+AC75+AD75</f>
        <v>0</v>
      </c>
      <c r="AG75">
        <f>DX75*AU75*(DS75-DR75*(1000-AU75*DU75)/(1000-AU75*DT75))/(100*DL75)</f>
        <v>0</v>
      </c>
      <c r="AH75">
        <f>1000*DX75*AU75*(DT75-DU75)/(100*DL75*(1000-AU75*DT75))</f>
        <v>0</v>
      </c>
      <c r="AI75">
        <f>(AJ75 - AK75 - DY75*1E3/(8.314*(EA75+273.15)) * AM75/DX75 * AL75) * DX75/(100*DL75) * (1000 - DU75)/1000</f>
        <v>0</v>
      </c>
      <c r="AJ75">
        <v>1451.763932048138</v>
      </c>
      <c r="AK75">
        <v>1408.238727272727</v>
      </c>
      <c r="AL75">
        <v>5.174893915142158</v>
      </c>
      <c r="AM75">
        <v>66.57056802044264</v>
      </c>
      <c r="AN75">
        <f>(AP75 - AO75 + DY75*1E3/(8.314*(EA75+273.15)) * AR75/DX75 * AQ75) * DX75/(100*DL75) * 1000/(1000 - AP75)</f>
        <v>0</v>
      </c>
      <c r="AO75">
        <v>28.03811391752563</v>
      </c>
      <c r="AP75">
        <v>28.09571151515151</v>
      </c>
      <c r="AQ75">
        <v>-0.0002182390259257183</v>
      </c>
      <c r="AR75">
        <v>77.99991193535263</v>
      </c>
      <c r="AS75">
        <v>0</v>
      </c>
      <c r="AT75">
        <v>0</v>
      </c>
      <c r="AU75">
        <f>IF(AS75*$H$13&gt;=AW75,1.0,(AW75/(AW75-AS75*$H$13)))</f>
        <v>0</v>
      </c>
      <c r="AV75">
        <f>(AU75-1)*100</f>
        <v>0</v>
      </c>
      <c r="AW75">
        <f>MAX(0,($B$13+$C$13*EF75)/(1+$D$13*EF75)*DY75/(EA75+273)*$E$13)</f>
        <v>0</v>
      </c>
      <c r="AX75" t="s">
        <v>429</v>
      </c>
      <c r="AY75" t="s">
        <v>429</v>
      </c>
      <c r="AZ75">
        <v>0</v>
      </c>
      <c r="BA75">
        <v>0</v>
      </c>
      <c r="BB75">
        <f>1-AZ75/BA75</f>
        <v>0</v>
      </c>
      <c r="BC75">
        <v>0</v>
      </c>
      <c r="BD75" t="s">
        <v>429</v>
      </c>
      <c r="BE75" t="s">
        <v>429</v>
      </c>
      <c r="BF75">
        <v>0</v>
      </c>
      <c r="BG75">
        <v>0</v>
      </c>
      <c r="BH75">
        <f>1-BF75/BG75</f>
        <v>0</v>
      </c>
      <c r="BI75">
        <v>0.5</v>
      </c>
      <c r="BJ75">
        <f>DI75</f>
        <v>0</v>
      </c>
      <c r="BK75">
        <f>L75</f>
        <v>0</v>
      </c>
      <c r="BL75">
        <f>BH75*BI75*BJ75</f>
        <v>0</v>
      </c>
      <c r="BM75">
        <f>(BK75-BC75)/BJ75</f>
        <v>0</v>
      </c>
      <c r="BN75">
        <f>(BA75-BG75)/BG75</f>
        <v>0</v>
      </c>
      <c r="BO75">
        <f>AZ75/(BB75+AZ75/BG75)</f>
        <v>0</v>
      </c>
      <c r="BP75" t="s">
        <v>429</v>
      </c>
      <c r="BQ75">
        <v>0</v>
      </c>
      <c r="BR75">
        <f>IF(BQ75&lt;&gt;0, BQ75, BO75)</f>
        <v>0</v>
      </c>
      <c r="BS75">
        <f>1-BR75/BG75</f>
        <v>0</v>
      </c>
      <c r="BT75">
        <f>(BG75-BF75)/(BG75-BR75)</f>
        <v>0</v>
      </c>
      <c r="BU75">
        <f>(BA75-BG75)/(BA75-BR75)</f>
        <v>0</v>
      </c>
      <c r="BV75">
        <f>(BG75-BF75)/(BG75-AZ75)</f>
        <v>0</v>
      </c>
      <c r="BW75">
        <f>(BA75-BG75)/(BA75-AZ75)</f>
        <v>0</v>
      </c>
      <c r="BX75">
        <f>(BT75*BR75/BF75)</f>
        <v>0</v>
      </c>
      <c r="BY75">
        <f>(1-BX75)</f>
        <v>0</v>
      </c>
      <c r="BZ75">
        <v>1254</v>
      </c>
      <c r="CA75">
        <v>290.0000000000001</v>
      </c>
      <c r="CB75">
        <v>1794.22</v>
      </c>
      <c r="CC75">
        <v>145</v>
      </c>
      <c r="CD75">
        <v>10489.1</v>
      </c>
      <c r="CE75">
        <v>1791.54</v>
      </c>
      <c r="CF75">
        <v>2.68</v>
      </c>
      <c r="CG75">
        <v>300.0000000000001</v>
      </c>
      <c r="CH75">
        <v>24</v>
      </c>
      <c r="CI75">
        <v>1830.069211033827</v>
      </c>
      <c r="CJ75">
        <v>2.659560471730547</v>
      </c>
      <c r="CK75">
        <v>-40.40927745103821</v>
      </c>
      <c r="CL75">
        <v>2.423317042066543</v>
      </c>
      <c r="CM75">
        <v>0.9085152786405289</v>
      </c>
      <c r="CN75">
        <v>-0.008400608898776423</v>
      </c>
      <c r="CO75">
        <v>289.9999999999999</v>
      </c>
      <c r="CP75">
        <v>1781.89</v>
      </c>
      <c r="CQ75">
        <v>685</v>
      </c>
      <c r="CR75">
        <v>10454.8</v>
      </c>
      <c r="CS75">
        <v>1791.42</v>
      </c>
      <c r="CT75">
        <v>-9.529999999999999</v>
      </c>
      <c r="DH75">
        <f>$B$11*EG75+$C$11*EH75+$F$11*ES75*(1-EV75)</f>
        <v>0</v>
      </c>
      <c r="DI75">
        <f>DH75*DJ75</f>
        <v>0</v>
      </c>
      <c r="DJ75">
        <f>($B$11*$D$9+$C$11*$D$9+$F$11*((FF75+EX75)/MAX(FF75+EX75+FG75, 0.1)*$I$9+FG75/MAX(FF75+EX75+FG75, 0.1)*$J$9))/($B$11+$C$11+$F$11)</f>
        <v>0</v>
      </c>
      <c r="DK75">
        <f>($B$11*$K$9+$C$11*$K$9+$F$11*((FF75+EX75)/MAX(FF75+EX75+FG75, 0.1)*$P$9+FG75/MAX(FF75+EX75+FG75, 0.1)*$Q$9))/($B$11+$C$11+$F$11)</f>
        <v>0</v>
      </c>
      <c r="DL75">
        <v>6</v>
      </c>
      <c r="DM75">
        <v>0.5</v>
      </c>
      <c r="DN75" t="s">
        <v>430</v>
      </c>
      <c r="DO75">
        <v>2</v>
      </c>
      <c r="DP75" t="b">
        <v>1</v>
      </c>
      <c r="DQ75">
        <v>1697742870.3</v>
      </c>
      <c r="DR75">
        <v>1357.099</v>
      </c>
      <c r="DS75">
        <v>1412.204</v>
      </c>
      <c r="DT75">
        <v>28.09746</v>
      </c>
      <c r="DU75">
        <v>28.03953</v>
      </c>
      <c r="DV75">
        <v>1356.409</v>
      </c>
      <c r="DW75">
        <v>28.09746</v>
      </c>
      <c r="DX75">
        <v>500.0081999999999</v>
      </c>
      <c r="DY75">
        <v>98.47301999999999</v>
      </c>
      <c r="DZ75">
        <v>0.09987233</v>
      </c>
      <c r="EA75">
        <v>30.4394</v>
      </c>
      <c r="EB75">
        <v>30.06955</v>
      </c>
      <c r="EC75">
        <v>999.9</v>
      </c>
      <c r="ED75">
        <v>0</v>
      </c>
      <c r="EE75">
        <v>0</v>
      </c>
      <c r="EF75">
        <v>10024.872</v>
      </c>
      <c r="EG75">
        <v>0</v>
      </c>
      <c r="EH75">
        <v>878.9582</v>
      </c>
      <c r="EI75">
        <v>-55.10621999999999</v>
      </c>
      <c r="EJ75">
        <v>1396.333</v>
      </c>
      <c r="EK75">
        <v>1452.945</v>
      </c>
      <c r="EL75">
        <v>0.05793762</v>
      </c>
      <c r="EM75">
        <v>1412.204</v>
      </c>
      <c r="EN75">
        <v>28.03953</v>
      </c>
      <c r="EO75">
        <v>2.766844</v>
      </c>
      <c r="EP75">
        <v>2.761138</v>
      </c>
      <c r="EQ75">
        <v>22.68758</v>
      </c>
      <c r="ER75">
        <v>22.65358</v>
      </c>
      <c r="ES75">
        <v>299.9524</v>
      </c>
      <c r="ET75">
        <v>0.8999602999999998</v>
      </c>
      <c r="EU75">
        <v>0.10003962</v>
      </c>
      <c r="EV75">
        <v>0</v>
      </c>
      <c r="EW75">
        <v>709.3339</v>
      </c>
      <c r="EX75">
        <v>4.999160000000001</v>
      </c>
      <c r="EY75">
        <v>6188.788</v>
      </c>
      <c r="EZ75">
        <v>2556.854</v>
      </c>
      <c r="FA75">
        <v>36.8058</v>
      </c>
      <c r="FB75">
        <v>40.0558</v>
      </c>
      <c r="FC75">
        <v>38.187</v>
      </c>
      <c r="FD75">
        <v>39.937</v>
      </c>
      <c r="FE75">
        <v>39.1374</v>
      </c>
      <c r="FF75">
        <v>265.446</v>
      </c>
      <c r="FG75">
        <v>29.507</v>
      </c>
      <c r="FH75">
        <v>0</v>
      </c>
      <c r="FI75">
        <v>2098.299999952316</v>
      </c>
      <c r="FJ75">
        <v>0</v>
      </c>
      <c r="FK75">
        <v>707.0463846153846</v>
      </c>
      <c r="FL75">
        <v>25.76252996094465</v>
      </c>
      <c r="FM75">
        <v>-2205.247181577012</v>
      </c>
      <c r="FN75">
        <v>6457.49923076923</v>
      </c>
      <c r="FO75">
        <v>15</v>
      </c>
      <c r="FP75">
        <v>1697740793</v>
      </c>
      <c r="FQ75" t="s">
        <v>431</v>
      </c>
      <c r="FR75">
        <v>1697740793</v>
      </c>
      <c r="FS75">
        <v>0</v>
      </c>
      <c r="FT75">
        <v>7</v>
      </c>
      <c r="FU75">
        <v>-0.032</v>
      </c>
      <c r="FV75">
        <v>0</v>
      </c>
      <c r="FW75">
        <v>0.159</v>
      </c>
      <c r="FX75">
        <v>0</v>
      </c>
      <c r="FY75">
        <v>415</v>
      </c>
      <c r="FZ75">
        <v>0</v>
      </c>
      <c r="GA75">
        <v>0.37</v>
      </c>
      <c r="GB75">
        <v>0</v>
      </c>
      <c r="GC75">
        <v>-55.49303658536584</v>
      </c>
      <c r="GD75">
        <v>3.30324668989543</v>
      </c>
      <c r="GE75">
        <v>0.3433547271576596</v>
      </c>
      <c r="GF75">
        <v>0</v>
      </c>
      <c r="GG75">
        <v>705.8431470588235</v>
      </c>
      <c r="GH75">
        <v>24.98678382845172</v>
      </c>
      <c r="GI75">
        <v>2.534961818164163</v>
      </c>
      <c r="GJ75">
        <v>0</v>
      </c>
      <c r="GK75">
        <v>0</v>
      </c>
      <c r="GL75">
        <v>2</v>
      </c>
      <c r="GM75" t="s">
        <v>432</v>
      </c>
      <c r="GN75">
        <v>3.12785</v>
      </c>
      <c r="GO75">
        <v>2.76363</v>
      </c>
      <c r="GP75">
        <v>0.21499</v>
      </c>
      <c r="GQ75">
        <v>0.219557</v>
      </c>
      <c r="GR75">
        <v>0.130018</v>
      </c>
      <c r="GS75">
        <v>0.128118</v>
      </c>
      <c r="GT75">
        <v>23828.9</v>
      </c>
      <c r="GU75">
        <v>25205</v>
      </c>
      <c r="GV75">
        <v>30065</v>
      </c>
      <c r="GW75">
        <v>33170.1</v>
      </c>
      <c r="GX75">
        <v>37351.7</v>
      </c>
      <c r="GY75">
        <v>44334.9</v>
      </c>
      <c r="GZ75">
        <v>37060.7</v>
      </c>
      <c r="HA75">
        <v>44394.7</v>
      </c>
      <c r="HB75">
        <v>1.95282</v>
      </c>
      <c r="HC75">
        <v>1.9873</v>
      </c>
      <c r="HD75">
        <v>0.0235625</v>
      </c>
      <c r="HE75">
        <v>0</v>
      </c>
      <c r="HF75">
        <v>29.6788</v>
      </c>
      <c r="HG75">
        <v>999.9</v>
      </c>
      <c r="HH75">
        <v>62.3</v>
      </c>
      <c r="HI75">
        <v>33.8</v>
      </c>
      <c r="HJ75">
        <v>33.4301</v>
      </c>
      <c r="HK75">
        <v>61.8618</v>
      </c>
      <c r="HL75">
        <v>30.7171</v>
      </c>
      <c r="HM75">
        <v>1</v>
      </c>
      <c r="HN75">
        <v>0.277497</v>
      </c>
      <c r="HO75">
        <v>1.65264</v>
      </c>
      <c r="HP75">
        <v>20.3085</v>
      </c>
      <c r="HQ75">
        <v>5.20112</v>
      </c>
      <c r="HR75">
        <v>11.8542</v>
      </c>
      <c r="HS75">
        <v>4.98335</v>
      </c>
      <c r="HT75">
        <v>3.26245</v>
      </c>
      <c r="HU75">
        <v>768.8</v>
      </c>
      <c r="HV75">
        <v>4073.2</v>
      </c>
      <c r="HW75">
        <v>6884.8</v>
      </c>
      <c r="HX75">
        <v>40</v>
      </c>
      <c r="HY75">
        <v>1.88339</v>
      </c>
      <c r="HZ75">
        <v>1.87941</v>
      </c>
      <c r="IA75">
        <v>1.88145</v>
      </c>
      <c r="IB75">
        <v>1.87997</v>
      </c>
      <c r="IC75">
        <v>1.8782</v>
      </c>
      <c r="ID75">
        <v>1.87778</v>
      </c>
      <c r="IE75">
        <v>1.8796</v>
      </c>
      <c r="IF75">
        <v>1.8763</v>
      </c>
      <c r="IG75">
        <v>0</v>
      </c>
      <c r="IH75">
        <v>0</v>
      </c>
      <c r="II75">
        <v>0</v>
      </c>
      <c r="IJ75">
        <v>0</v>
      </c>
      <c r="IK75" t="s">
        <v>433</v>
      </c>
      <c r="IL75" t="s">
        <v>434</v>
      </c>
      <c r="IM75" t="s">
        <v>435</v>
      </c>
      <c r="IN75" t="s">
        <v>435</v>
      </c>
      <c r="IO75" t="s">
        <v>435</v>
      </c>
      <c r="IP75" t="s">
        <v>435</v>
      </c>
      <c r="IQ75">
        <v>0</v>
      </c>
      <c r="IR75">
        <v>100</v>
      </c>
      <c r="IS75">
        <v>100</v>
      </c>
      <c r="IT75">
        <v>0.6899999999999999</v>
      </c>
      <c r="IU75">
        <v>0</v>
      </c>
      <c r="IV75">
        <v>-0.1957176418348122</v>
      </c>
      <c r="IW75">
        <v>0.001085284750954129</v>
      </c>
      <c r="IX75">
        <v>-2.12959365371586E-07</v>
      </c>
      <c r="IY75">
        <v>-7.809812456259381E-11</v>
      </c>
      <c r="IZ75">
        <v>0</v>
      </c>
      <c r="JA75">
        <v>0</v>
      </c>
      <c r="JB75">
        <v>0</v>
      </c>
      <c r="JC75">
        <v>0</v>
      </c>
      <c r="JD75">
        <v>18</v>
      </c>
      <c r="JE75">
        <v>2008</v>
      </c>
      <c r="JF75">
        <v>-1</v>
      </c>
      <c r="JG75">
        <v>-1</v>
      </c>
      <c r="JH75">
        <v>34.7</v>
      </c>
      <c r="JI75">
        <v>28295714.6</v>
      </c>
      <c r="JJ75">
        <v>2.92847</v>
      </c>
      <c r="JK75">
        <v>2.57324</v>
      </c>
      <c r="JL75">
        <v>1.54541</v>
      </c>
      <c r="JM75">
        <v>2.33398</v>
      </c>
      <c r="JN75">
        <v>1.5918</v>
      </c>
      <c r="JO75">
        <v>2.43408</v>
      </c>
      <c r="JP75">
        <v>38.7964</v>
      </c>
      <c r="JQ75">
        <v>15.2791</v>
      </c>
      <c r="JR75">
        <v>18</v>
      </c>
      <c r="JS75">
        <v>508.207</v>
      </c>
      <c r="JT75">
        <v>500.837</v>
      </c>
      <c r="JU75">
        <v>28.3233</v>
      </c>
      <c r="JV75">
        <v>30.8705</v>
      </c>
      <c r="JW75">
        <v>30.0014</v>
      </c>
      <c r="JX75">
        <v>30.9002</v>
      </c>
      <c r="JY75">
        <v>30.8642</v>
      </c>
      <c r="JZ75">
        <v>58.6733</v>
      </c>
      <c r="KA75">
        <v>26.456</v>
      </c>
      <c r="KB75">
        <v>61.4092</v>
      </c>
      <c r="KC75">
        <v>28.2767</v>
      </c>
      <c r="KD75">
        <v>1454.16</v>
      </c>
      <c r="KE75">
        <v>27.9508</v>
      </c>
      <c r="KF75">
        <v>101.257</v>
      </c>
      <c r="KG75">
        <v>100.765</v>
      </c>
    </row>
    <row r="76" spans="1:293">
      <c r="A76">
        <v>60</v>
      </c>
      <c r="B76">
        <v>1697742878.1</v>
      </c>
      <c r="C76">
        <v>295</v>
      </c>
      <c r="D76" t="s">
        <v>553</v>
      </c>
      <c r="E76" t="s">
        <v>554</v>
      </c>
      <c r="F76">
        <v>5</v>
      </c>
      <c r="G76" t="s">
        <v>427</v>
      </c>
      <c r="H76" t="s">
        <v>428</v>
      </c>
      <c r="I76">
        <v>1697742875.6</v>
      </c>
      <c r="J76">
        <f>(K76)/1000</f>
        <v>0</v>
      </c>
      <c r="K76">
        <f>IF(DP76, AN76, AH76)</f>
        <v>0</v>
      </c>
      <c r="L76">
        <f>IF(DP76, AI76, AG76)</f>
        <v>0</v>
      </c>
      <c r="M76">
        <f>DR76 - IF(AU76&gt;1, L76*DL76*100.0/(AW76*EF76), 0)</f>
        <v>0</v>
      </c>
      <c r="N76">
        <f>((T76-J76/2)*M76-L76)/(T76+J76/2)</f>
        <v>0</v>
      </c>
      <c r="O76">
        <f>N76*(DY76+DZ76)/1000.0</f>
        <v>0</v>
      </c>
      <c r="P76">
        <f>(DR76 - IF(AU76&gt;1, L76*DL76*100.0/(AW76*EF76), 0))*(DY76+DZ76)/1000.0</f>
        <v>0</v>
      </c>
      <c r="Q76">
        <f>2.0/((1/S76-1/R76)+SIGN(S76)*SQRT((1/S76-1/R76)*(1/S76-1/R76) + 4*DM76/((DM76+1)*(DM76+1))*(2*1/S76*1/R76-1/R76*1/R76)))</f>
        <v>0</v>
      </c>
      <c r="R76">
        <f>IF(LEFT(DN76,1)&lt;&gt;"0",IF(LEFT(DN76,1)="1",3.0,DO76),$D$5+$E$5*(EF76*DY76/($K$5*1000))+$F$5*(EF76*DY76/($K$5*1000))*MAX(MIN(DL76,$J$5),$I$5)*MAX(MIN(DL76,$J$5),$I$5)+$G$5*MAX(MIN(DL76,$J$5),$I$5)*(EF76*DY76/($K$5*1000))+$H$5*(EF76*DY76/($K$5*1000))*(EF76*DY76/($K$5*1000)))</f>
        <v>0</v>
      </c>
      <c r="S76">
        <f>J76*(1000-(1000*0.61365*exp(17.502*W76/(240.97+W76))/(DY76+DZ76)+DT76)/2)/(1000*0.61365*exp(17.502*W76/(240.97+W76))/(DY76+DZ76)-DT76)</f>
        <v>0</v>
      </c>
      <c r="T76">
        <f>1/((DM76+1)/(Q76/1.6)+1/(R76/1.37)) + DM76/((DM76+1)/(Q76/1.6) + DM76/(R76/1.37))</f>
        <v>0</v>
      </c>
      <c r="U76">
        <f>(DH76*DK76)</f>
        <v>0</v>
      </c>
      <c r="V76">
        <f>(EA76+(U76+2*0.95*5.67E-8*(((EA76+$B$7)+273)^4-(EA76+273)^4)-44100*J76)/(1.84*29.3*R76+8*0.95*5.67E-8*(EA76+273)^3))</f>
        <v>0</v>
      </c>
      <c r="W76">
        <f>($C$7*EB76+$D$7*EC76+$E$7*V76)</f>
        <v>0</v>
      </c>
      <c r="X76">
        <f>0.61365*exp(17.502*W76/(240.97+W76))</f>
        <v>0</v>
      </c>
      <c r="Y76">
        <f>(Z76/AA76*100)</f>
        <v>0</v>
      </c>
      <c r="Z76">
        <f>DT76*(DY76+DZ76)/1000</f>
        <v>0</v>
      </c>
      <c r="AA76">
        <f>0.61365*exp(17.502*EA76/(240.97+EA76))</f>
        <v>0</v>
      </c>
      <c r="AB76">
        <f>(X76-DT76*(DY76+DZ76)/1000)</f>
        <v>0</v>
      </c>
      <c r="AC76">
        <f>(-J76*44100)</f>
        <v>0</v>
      </c>
      <c r="AD76">
        <f>2*29.3*R76*0.92*(EA76-W76)</f>
        <v>0</v>
      </c>
      <c r="AE76">
        <f>2*0.95*5.67E-8*(((EA76+$B$7)+273)^4-(W76+273)^4)</f>
        <v>0</v>
      </c>
      <c r="AF76">
        <f>U76+AE76+AC76+AD76</f>
        <v>0</v>
      </c>
      <c r="AG76">
        <f>DX76*AU76*(DS76-DR76*(1000-AU76*DU76)/(1000-AU76*DT76))/(100*DL76)</f>
        <v>0</v>
      </c>
      <c r="AH76">
        <f>1000*DX76*AU76*(DT76-DU76)/(100*DL76*(1000-AU76*DT76))</f>
        <v>0</v>
      </c>
      <c r="AI76">
        <f>(AJ76 - AK76 - DY76*1E3/(8.314*(EA76+273.15)) * AM76/DX76 * AL76) * DX76/(100*DL76) * (1000 - DU76)/1000</f>
        <v>0</v>
      </c>
      <c r="AJ76">
        <v>1477.735744473418</v>
      </c>
      <c r="AK76">
        <v>1434.352666666666</v>
      </c>
      <c r="AL76">
        <v>5.242528160660622</v>
      </c>
      <c r="AM76">
        <v>66.57056802044264</v>
      </c>
      <c r="AN76">
        <f>(AP76 - AO76 + DY76*1E3/(8.314*(EA76+273.15)) * AR76/DX76 * AQ76) * DX76/(100*DL76) * 1000/(1000 - AP76)</f>
        <v>0</v>
      </c>
      <c r="AO76">
        <v>28.01987414014315</v>
      </c>
      <c r="AP76">
        <v>28.08156060606061</v>
      </c>
      <c r="AQ76">
        <v>-6.412796119451697E-05</v>
      </c>
      <c r="AR76">
        <v>77.99991193535263</v>
      </c>
      <c r="AS76">
        <v>0</v>
      </c>
      <c r="AT76">
        <v>0</v>
      </c>
      <c r="AU76">
        <f>IF(AS76*$H$13&gt;=AW76,1.0,(AW76/(AW76-AS76*$H$13)))</f>
        <v>0</v>
      </c>
      <c r="AV76">
        <f>(AU76-1)*100</f>
        <v>0</v>
      </c>
      <c r="AW76">
        <f>MAX(0,($B$13+$C$13*EF76)/(1+$D$13*EF76)*DY76/(EA76+273)*$E$13)</f>
        <v>0</v>
      </c>
      <c r="AX76" t="s">
        <v>429</v>
      </c>
      <c r="AY76" t="s">
        <v>429</v>
      </c>
      <c r="AZ76">
        <v>0</v>
      </c>
      <c r="BA76">
        <v>0</v>
      </c>
      <c r="BB76">
        <f>1-AZ76/BA76</f>
        <v>0</v>
      </c>
      <c r="BC76">
        <v>0</v>
      </c>
      <c r="BD76" t="s">
        <v>429</v>
      </c>
      <c r="BE76" t="s">
        <v>429</v>
      </c>
      <c r="BF76">
        <v>0</v>
      </c>
      <c r="BG76">
        <v>0</v>
      </c>
      <c r="BH76">
        <f>1-BF76/BG76</f>
        <v>0</v>
      </c>
      <c r="BI76">
        <v>0.5</v>
      </c>
      <c r="BJ76">
        <f>DI76</f>
        <v>0</v>
      </c>
      <c r="BK76">
        <f>L76</f>
        <v>0</v>
      </c>
      <c r="BL76">
        <f>BH76*BI76*BJ76</f>
        <v>0</v>
      </c>
      <c r="BM76">
        <f>(BK76-BC76)/BJ76</f>
        <v>0</v>
      </c>
      <c r="BN76">
        <f>(BA76-BG76)/BG76</f>
        <v>0</v>
      </c>
      <c r="BO76">
        <f>AZ76/(BB76+AZ76/BG76)</f>
        <v>0</v>
      </c>
      <c r="BP76" t="s">
        <v>429</v>
      </c>
      <c r="BQ76">
        <v>0</v>
      </c>
      <c r="BR76">
        <f>IF(BQ76&lt;&gt;0, BQ76, BO76)</f>
        <v>0</v>
      </c>
      <c r="BS76">
        <f>1-BR76/BG76</f>
        <v>0</v>
      </c>
      <c r="BT76">
        <f>(BG76-BF76)/(BG76-BR76)</f>
        <v>0</v>
      </c>
      <c r="BU76">
        <f>(BA76-BG76)/(BA76-BR76)</f>
        <v>0</v>
      </c>
      <c r="BV76">
        <f>(BG76-BF76)/(BG76-AZ76)</f>
        <v>0</v>
      </c>
      <c r="BW76">
        <f>(BA76-BG76)/(BA76-AZ76)</f>
        <v>0</v>
      </c>
      <c r="BX76">
        <f>(BT76*BR76/BF76)</f>
        <v>0</v>
      </c>
      <c r="BY76">
        <f>(1-BX76)</f>
        <v>0</v>
      </c>
      <c r="BZ76">
        <v>1254</v>
      </c>
      <c r="CA76">
        <v>290.0000000000001</v>
      </c>
      <c r="CB76">
        <v>1794.22</v>
      </c>
      <c r="CC76">
        <v>145</v>
      </c>
      <c r="CD76">
        <v>10489.1</v>
      </c>
      <c r="CE76">
        <v>1791.54</v>
      </c>
      <c r="CF76">
        <v>2.68</v>
      </c>
      <c r="CG76">
        <v>300.0000000000001</v>
      </c>
      <c r="CH76">
        <v>24</v>
      </c>
      <c r="CI76">
        <v>1830.069211033827</v>
      </c>
      <c r="CJ76">
        <v>2.659560471730547</v>
      </c>
      <c r="CK76">
        <v>-40.40927745103821</v>
      </c>
      <c r="CL76">
        <v>2.423317042066543</v>
      </c>
      <c r="CM76">
        <v>0.9085152786405289</v>
      </c>
      <c r="CN76">
        <v>-0.008400608898776423</v>
      </c>
      <c r="CO76">
        <v>289.9999999999999</v>
      </c>
      <c r="CP76">
        <v>1781.89</v>
      </c>
      <c r="CQ76">
        <v>685</v>
      </c>
      <c r="CR76">
        <v>10454.8</v>
      </c>
      <c r="CS76">
        <v>1791.42</v>
      </c>
      <c r="CT76">
        <v>-9.529999999999999</v>
      </c>
      <c r="DH76">
        <f>$B$11*EG76+$C$11*EH76+$F$11*ES76*(1-EV76)</f>
        <v>0</v>
      </c>
      <c r="DI76">
        <f>DH76*DJ76</f>
        <v>0</v>
      </c>
      <c r="DJ76">
        <f>($B$11*$D$9+$C$11*$D$9+$F$11*((FF76+EX76)/MAX(FF76+EX76+FG76, 0.1)*$I$9+FG76/MAX(FF76+EX76+FG76, 0.1)*$J$9))/($B$11+$C$11+$F$11)</f>
        <v>0</v>
      </c>
      <c r="DK76">
        <f>($B$11*$K$9+$C$11*$K$9+$F$11*((FF76+EX76)/MAX(FF76+EX76+FG76, 0.1)*$P$9+FG76/MAX(FF76+EX76+FG76, 0.1)*$Q$9))/($B$11+$C$11+$F$11)</f>
        <v>0</v>
      </c>
      <c r="DL76">
        <v>6</v>
      </c>
      <c r="DM76">
        <v>0.5</v>
      </c>
      <c r="DN76" t="s">
        <v>430</v>
      </c>
      <c r="DO76">
        <v>2</v>
      </c>
      <c r="DP76" t="b">
        <v>1</v>
      </c>
      <c r="DQ76">
        <v>1697742875.6</v>
      </c>
      <c r="DR76">
        <v>1383.86</v>
      </c>
      <c r="DS76">
        <v>1439.061111111111</v>
      </c>
      <c r="DT76">
        <v>28.0903</v>
      </c>
      <c r="DU76">
        <v>28.00023333333333</v>
      </c>
      <c r="DV76">
        <v>1383.168888888889</v>
      </c>
      <c r="DW76">
        <v>28.0903</v>
      </c>
      <c r="DX76">
        <v>500.0217777777777</v>
      </c>
      <c r="DY76">
        <v>98.47397777777778</v>
      </c>
      <c r="DZ76">
        <v>0.1001589777777778</v>
      </c>
      <c r="EA76">
        <v>30.42204444444445</v>
      </c>
      <c r="EB76">
        <v>30.05641111111111</v>
      </c>
      <c r="EC76">
        <v>999.9000000000001</v>
      </c>
      <c r="ED76">
        <v>0</v>
      </c>
      <c r="EE76">
        <v>0</v>
      </c>
      <c r="EF76">
        <v>9985.694444444445</v>
      </c>
      <c r="EG76">
        <v>0</v>
      </c>
      <c r="EH76">
        <v>872.033</v>
      </c>
      <c r="EI76">
        <v>-55.20162222222222</v>
      </c>
      <c r="EJ76">
        <v>1423.856666666667</v>
      </c>
      <c r="EK76">
        <v>1480.516666666667</v>
      </c>
      <c r="EL76">
        <v>0.09008645555555556</v>
      </c>
      <c r="EM76">
        <v>1439.061111111111</v>
      </c>
      <c r="EN76">
        <v>28.00023333333333</v>
      </c>
      <c r="EO76">
        <v>2.766163333333333</v>
      </c>
      <c r="EP76">
        <v>2.757292222222222</v>
      </c>
      <c r="EQ76">
        <v>22.68355555555555</v>
      </c>
      <c r="ER76">
        <v>22.6306</v>
      </c>
      <c r="ES76">
        <v>299.9759999999999</v>
      </c>
      <c r="ET76">
        <v>0.8999641111111111</v>
      </c>
      <c r="EU76">
        <v>0.1000357666666667</v>
      </c>
      <c r="EV76">
        <v>0</v>
      </c>
      <c r="EW76">
        <v>711.5196666666666</v>
      </c>
      <c r="EX76">
        <v>4.99916</v>
      </c>
      <c r="EY76">
        <v>6292.52111111111</v>
      </c>
      <c r="EZ76">
        <v>2557.061111111111</v>
      </c>
      <c r="FA76">
        <v>36.812</v>
      </c>
      <c r="FB76">
        <v>40.062</v>
      </c>
      <c r="FC76">
        <v>38.229</v>
      </c>
      <c r="FD76">
        <v>39.97900000000001</v>
      </c>
      <c r="FE76">
        <v>39.17322222222222</v>
      </c>
      <c r="FF76">
        <v>265.4688888888888</v>
      </c>
      <c r="FG76">
        <v>29.51000000000001</v>
      </c>
      <c r="FH76">
        <v>0</v>
      </c>
      <c r="FI76">
        <v>2103.700000047684</v>
      </c>
      <c r="FJ76">
        <v>0</v>
      </c>
      <c r="FK76">
        <v>709.545</v>
      </c>
      <c r="FL76">
        <v>27.38599997557885</v>
      </c>
      <c r="FM76">
        <v>-1149.126155288225</v>
      </c>
      <c r="FN76">
        <v>6328.3712</v>
      </c>
      <c r="FO76">
        <v>15</v>
      </c>
      <c r="FP76">
        <v>1697740793</v>
      </c>
      <c r="FQ76" t="s">
        <v>431</v>
      </c>
      <c r="FR76">
        <v>1697740793</v>
      </c>
      <c r="FS76">
        <v>0</v>
      </c>
      <c r="FT76">
        <v>7</v>
      </c>
      <c r="FU76">
        <v>-0.032</v>
      </c>
      <c r="FV76">
        <v>0</v>
      </c>
      <c r="FW76">
        <v>0.159</v>
      </c>
      <c r="FX76">
        <v>0</v>
      </c>
      <c r="FY76">
        <v>415</v>
      </c>
      <c r="FZ76">
        <v>0</v>
      </c>
      <c r="GA76">
        <v>0.37</v>
      </c>
      <c r="GB76">
        <v>0</v>
      </c>
      <c r="GC76">
        <v>-55.26358</v>
      </c>
      <c r="GD76">
        <v>1.408901313320827</v>
      </c>
      <c r="GE76">
        <v>0.198879217365717</v>
      </c>
      <c r="GF76">
        <v>0</v>
      </c>
      <c r="GG76">
        <v>708.1163235294117</v>
      </c>
      <c r="GH76">
        <v>26.34223069866892</v>
      </c>
      <c r="GI76">
        <v>2.658163405332032</v>
      </c>
      <c r="GJ76">
        <v>0</v>
      </c>
      <c r="GK76">
        <v>0</v>
      </c>
      <c r="GL76">
        <v>2</v>
      </c>
      <c r="GM76" t="s">
        <v>432</v>
      </c>
      <c r="GN76">
        <v>3.12816</v>
      </c>
      <c r="GO76">
        <v>2.76349</v>
      </c>
      <c r="GP76">
        <v>0.21741</v>
      </c>
      <c r="GQ76">
        <v>0.221923</v>
      </c>
      <c r="GR76">
        <v>0.129956</v>
      </c>
      <c r="GS76">
        <v>0.127787</v>
      </c>
      <c r="GT76">
        <v>23754.5</v>
      </c>
      <c r="GU76">
        <v>25127.6</v>
      </c>
      <c r="GV76">
        <v>30064</v>
      </c>
      <c r="GW76">
        <v>33169.1</v>
      </c>
      <c r="GX76">
        <v>37353.1</v>
      </c>
      <c r="GY76">
        <v>44351</v>
      </c>
      <c r="GZ76">
        <v>37059.1</v>
      </c>
      <c r="HA76">
        <v>44393.3</v>
      </c>
      <c r="HB76">
        <v>1.95287</v>
      </c>
      <c r="HC76">
        <v>1.98678</v>
      </c>
      <c r="HD76">
        <v>0.0213683</v>
      </c>
      <c r="HE76">
        <v>0</v>
      </c>
      <c r="HF76">
        <v>29.703</v>
      </c>
      <c r="HG76">
        <v>999.9</v>
      </c>
      <c r="HH76">
        <v>62.3</v>
      </c>
      <c r="HI76">
        <v>33.8</v>
      </c>
      <c r="HJ76">
        <v>33.4268</v>
      </c>
      <c r="HK76">
        <v>61.6018</v>
      </c>
      <c r="HL76">
        <v>30.2163</v>
      </c>
      <c r="HM76">
        <v>1</v>
      </c>
      <c r="HN76">
        <v>0.278897</v>
      </c>
      <c r="HO76">
        <v>1.65697</v>
      </c>
      <c r="HP76">
        <v>20.3084</v>
      </c>
      <c r="HQ76">
        <v>5.20112</v>
      </c>
      <c r="HR76">
        <v>11.8542</v>
      </c>
      <c r="HS76">
        <v>4.98335</v>
      </c>
      <c r="HT76">
        <v>3.2625</v>
      </c>
      <c r="HU76">
        <v>768.8</v>
      </c>
      <c r="HV76">
        <v>4073.2</v>
      </c>
      <c r="HW76">
        <v>6884.8</v>
      </c>
      <c r="HX76">
        <v>40</v>
      </c>
      <c r="HY76">
        <v>1.88339</v>
      </c>
      <c r="HZ76">
        <v>1.87941</v>
      </c>
      <c r="IA76">
        <v>1.88143</v>
      </c>
      <c r="IB76">
        <v>1.87996</v>
      </c>
      <c r="IC76">
        <v>1.8782</v>
      </c>
      <c r="ID76">
        <v>1.87777</v>
      </c>
      <c r="IE76">
        <v>1.8796</v>
      </c>
      <c r="IF76">
        <v>1.87631</v>
      </c>
      <c r="IG76">
        <v>0</v>
      </c>
      <c r="IH76">
        <v>0</v>
      </c>
      <c r="II76">
        <v>0</v>
      </c>
      <c r="IJ76">
        <v>0</v>
      </c>
      <c r="IK76" t="s">
        <v>433</v>
      </c>
      <c r="IL76" t="s">
        <v>434</v>
      </c>
      <c r="IM76" t="s">
        <v>435</v>
      </c>
      <c r="IN76" t="s">
        <v>435</v>
      </c>
      <c r="IO76" t="s">
        <v>435</v>
      </c>
      <c r="IP76" t="s">
        <v>435</v>
      </c>
      <c r="IQ76">
        <v>0</v>
      </c>
      <c r="IR76">
        <v>100</v>
      </c>
      <c r="IS76">
        <v>100</v>
      </c>
      <c r="IT76">
        <v>0.6899999999999999</v>
      </c>
      <c r="IU76">
        <v>0</v>
      </c>
      <c r="IV76">
        <v>-0.1957176418348122</v>
      </c>
      <c r="IW76">
        <v>0.001085284750954129</v>
      </c>
      <c r="IX76">
        <v>-2.12959365371586E-07</v>
      </c>
      <c r="IY76">
        <v>-7.809812456259381E-11</v>
      </c>
      <c r="IZ76">
        <v>0</v>
      </c>
      <c r="JA76">
        <v>0</v>
      </c>
      <c r="JB76">
        <v>0</v>
      </c>
      <c r="JC76">
        <v>0</v>
      </c>
      <c r="JD76">
        <v>18</v>
      </c>
      <c r="JE76">
        <v>2008</v>
      </c>
      <c r="JF76">
        <v>-1</v>
      </c>
      <c r="JG76">
        <v>-1</v>
      </c>
      <c r="JH76">
        <v>34.8</v>
      </c>
      <c r="JI76">
        <v>28295714.6</v>
      </c>
      <c r="JJ76">
        <v>2.96509</v>
      </c>
      <c r="JK76">
        <v>2.59033</v>
      </c>
      <c r="JL76">
        <v>1.54541</v>
      </c>
      <c r="JM76">
        <v>2.33398</v>
      </c>
      <c r="JN76">
        <v>1.5918</v>
      </c>
      <c r="JO76">
        <v>2.33276</v>
      </c>
      <c r="JP76">
        <v>38.7964</v>
      </c>
      <c r="JQ76">
        <v>15.2791</v>
      </c>
      <c r="JR76">
        <v>18</v>
      </c>
      <c r="JS76">
        <v>508.307</v>
      </c>
      <c r="JT76">
        <v>500.557</v>
      </c>
      <c r="JU76">
        <v>28.255</v>
      </c>
      <c r="JV76">
        <v>30.8837</v>
      </c>
      <c r="JW76">
        <v>30.0014</v>
      </c>
      <c r="JX76">
        <v>30.9092</v>
      </c>
      <c r="JY76">
        <v>30.8723</v>
      </c>
      <c r="JZ76">
        <v>59.5393</v>
      </c>
      <c r="KA76">
        <v>26.456</v>
      </c>
      <c r="KB76">
        <v>61.4092</v>
      </c>
      <c r="KC76">
        <v>28.2163</v>
      </c>
      <c r="KD76">
        <v>1484.22</v>
      </c>
      <c r="KE76">
        <v>27.9703</v>
      </c>
      <c r="KF76">
        <v>101.253</v>
      </c>
      <c r="KG76">
        <v>100.762</v>
      </c>
    </row>
    <row r="77" spans="1:293">
      <c r="A77">
        <v>61</v>
      </c>
      <c r="B77">
        <v>1697742883.1</v>
      </c>
      <c r="C77">
        <v>300</v>
      </c>
      <c r="D77" t="s">
        <v>555</v>
      </c>
      <c r="E77" t="s">
        <v>556</v>
      </c>
      <c r="F77">
        <v>5</v>
      </c>
      <c r="G77" t="s">
        <v>427</v>
      </c>
      <c r="H77" t="s">
        <v>428</v>
      </c>
      <c r="I77">
        <v>1697742880.3</v>
      </c>
      <c r="J77">
        <f>(K77)/1000</f>
        <v>0</v>
      </c>
      <c r="K77">
        <f>IF(DP77, AN77, AH77)</f>
        <v>0</v>
      </c>
      <c r="L77">
        <f>IF(DP77, AI77, AG77)</f>
        <v>0</v>
      </c>
      <c r="M77">
        <f>DR77 - IF(AU77&gt;1, L77*DL77*100.0/(AW77*EF77), 0)</f>
        <v>0</v>
      </c>
      <c r="N77">
        <f>((T77-J77/2)*M77-L77)/(T77+J77/2)</f>
        <v>0</v>
      </c>
      <c r="O77">
        <f>N77*(DY77+DZ77)/1000.0</f>
        <v>0</v>
      </c>
      <c r="P77">
        <f>(DR77 - IF(AU77&gt;1, L77*DL77*100.0/(AW77*EF77), 0))*(DY77+DZ77)/1000.0</f>
        <v>0</v>
      </c>
      <c r="Q77">
        <f>2.0/((1/S77-1/R77)+SIGN(S77)*SQRT((1/S77-1/R77)*(1/S77-1/R77) + 4*DM77/((DM77+1)*(DM77+1))*(2*1/S77*1/R77-1/R77*1/R77)))</f>
        <v>0</v>
      </c>
      <c r="R77">
        <f>IF(LEFT(DN77,1)&lt;&gt;"0",IF(LEFT(DN77,1)="1",3.0,DO77),$D$5+$E$5*(EF77*DY77/($K$5*1000))+$F$5*(EF77*DY77/($K$5*1000))*MAX(MIN(DL77,$J$5),$I$5)*MAX(MIN(DL77,$J$5),$I$5)+$G$5*MAX(MIN(DL77,$J$5),$I$5)*(EF77*DY77/($K$5*1000))+$H$5*(EF77*DY77/($K$5*1000))*(EF77*DY77/($K$5*1000)))</f>
        <v>0</v>
      </c>
      <c r="S77">
        <f>J77*(1000-(1000*0.61365*exp(17.502*W77/(240.97+W77))/(DY77+DZ77)+DT77)/2)/(1000*0.61365*exp(17.502*W77/(240.97+W77))/(DY77+DZ77)-DT77)</f>
        <v>0</v>
      </c>
      <c r="T77">
        <f>1/((DM77+1)/(Q77/1.6)+1/(R77/1.37)) + DM77/((DM77+1)/(Q77/1.6) + DM77/(R77/1.37))</f>
        <v>0</v>
      </c>
      <c r="U77">
        <f>(DH77*DK77)</f>
        <v>0</v>
      </c>
      <c r="V77">
        <f>(EA77+(U77+2*0.95*5.67E-8*(((EA77+$B$7)+273)^4-(EA77+273)^4)-44100*J77)/(1.84*29.3*R77+8*0.95*5.67E-8*(EA77+273)^3))</f>
        <v>0</v>
      </c>
      <c r="W77">
        <f>($C$7*EB77+$D$7*EC77+$E$7*V77)</f>
        <v>0</v>
      </c>
      <c r="X77">
        <f>0.61365*exp(17.502*W77/(240.97+W77))</f>
        <v>0</v>
      </c>
      <c r="Y77">
        <f>(Z77/AA77*100)</f>
        <v>0</v>
      </c>
      <c r="Z77">
        <f>DT77*(DY77+DZ77)/1000</f>
        <v>0</v>
      </c>
      <c r="AA77">
        <f>0.61365*exp(17.502*EA77/(240.97+EA77))</f>
        <v>0</v>
      </c>
      <c r="AB77">
        <f>(X77-DT77*(DY77+DZ77)/1000)</f>
        <v>0</v>
      </c>
      <c r="AC77">
        <f>(-J77*44100)</f>
        <v>0</v>
      </c>
      <c r="AD77">
        <f>2*29.3*R77*0.92*(EA77-W77)</f>
        <v>0</v>
      </c>
      <c r="AE77">
        <f>2*0.95*5.67E-8*(((EA77+$B$7)+273)^4-(W77+273)^4)</f>
        <v>0</v>
      </c>
      <c r="AF77">
        <f>U77+AE77+AC77+AD77</f>
        <v>0</v>
      </c>
      <c r="AG77">
        <f>DX77*AU77*(DS77-DR77*(1000-AU77*DU77)/(1000-AU77*DT77))/(100*DL77)</f>
        <v>0</v>
      </c>
      <c r="AH77">
        <f>1000*DX77*AU77*(DT77-DU77)/(100*DL77*(1000-AU77*DT77))</f>
        <v>0</v>
      </c>
      <c r="AI77">
        <f>(AJ77 - AK77 - DY77*1E3/(8.314*(EA77+273.15)) * AM77/DX77 * AL77) * DX77/(100*DL77) * (1000 - DU77)/1000</f>
        <v>0</v>
      </c>
      <c r="AJ77">
        <v>1503.295873819596</v>
      </c>
      <c r="AK77">
        <v>1460.313575757575</v>
      </c>
      <c r="AL77">
        <v>5.182824778687456</v>
      </c>
      <c r="AM77">
        <v>66.57056802044264</v>
      </c>
      <c r="AN77">
        <f>(AP77 - AO77 + DY77*1E3/(8.314*(EA77+273.15)) * AR77/DX77 * AQ77) * DX77/(100*DL77) * 1000/(1000 - AP77)</f>
        <v>0</v>
      </c>
      <c r="AO77">
        <v>27.93695261562506</v>
      </c>
      <c r="AP77">
        <v>28.03307575757573</v>
      </c>
      <c r="AQ77">
        <v>-0.01075992439519584</v>
      </c>
      <c r="AR77">
        <v>77.99991193535263</v>
      </c>
      <c r="AS77">
        <v>0</v>
      </c>
      <c r="AT77">
        <v>0</v>
      </c>
      <c r="AU77">
        <f>IF(AS77*$H$13&gt;=AW77,1.0,(AW77/(AW77-AS77*$H$13)))</f>
        <v>0</v>
      </c>
      <c r="AV77">
        <f>(AU77-1)*100</f>
        <v>0</v>
      </c>
      <c r="AW77">
        <f>MAX(0,($B$13+$C$13*EF77)/(1+$D$13*EF77)*DY77/(EA77+273)*$E$13)</f>
        <v>0</v>
      </c>
      <c r="AX77" t="s">
        <v>429</v>
      </c>
      <c r="AY77" t="s">
        <v>429</v>
      </c>
      <c r="AZ77">
        <v>0</v>
      </c>
      <c r="BA77">
        <v>0</v>
      </c>
      <c r="BB77">
        <f>1-AZ77/BA77</f>
        <v>0</v>
      </c>
      <c r="BC77">
        <v>0</v>
      </c>
      <c r="BD77" t="s">
        <v>429</v>
      </c>
      <c r="BE77" t="s">
        <v>429</v>
      </c>
      <c r="BF77">
        <v>0</v>
      </c>
      <c r="BG77">
        <v>0</v>
      </c>
      <c r="BH77">
        <f>1-BF77/BG77</f>
        <v>0</v>
      </c>
      <c r="BI77">
        <v>0.5</v>
      </c>
      <c r="BJ77">
        <f>DI77</f>
        <v>0</v>
      </c>
      <c r="BK77">
        <f>L77</f>
        <v>0</v>
      </c>
      <c r="BL77">
        <f>BH77*BI77*BJ77</f>
        <v>0</v>
      </c>
      <c r="BM77">
        <f>(BK77-BC77)/BJ77</f>
        <v>0</v>
      </c>
      <c r="BN77">
        <f>(BA77-BG77)/BG77</f>
        <v>0</v>
      </c>
      <c r="BO77">
        <f>AZ77/(BB77+AZ77/BG77)</f>
        <v>0</v>
      </c>
      <c r="BP77" t="s">
        <v>429</v>
      </c>
      <c r="BQ77">
        <v>0</v>
      </c>
      <c r="BR77">
        <f>IF(BQ77&lt;&gt;0, BQ77, BO77)</f>
        <v>0</v>
      </c>
      <c r="BS77">
        <f>1-BR77/BG77</f>
        <v>0</v>
      </c>
      <c r="BT77">
        <f>(BG77-BF77)/(BG77-BR77)</f>
        <v>0</v>
      </c>
      <c r="BU77">
        <f>(BA77-BG77)/(BA77-BR77)</f>
        <v>0</v>
      </c>
      <c r="BV77">
        <f>(BG77-BF77)/(BG77-AZ77)</f>
        <v>0</v>
      </c>
      <c r="BW77">
        <f>(BA77-BG77)/(BA77-AZ77)</f>
        <v>0</v>
      </c>
      <c r="BX77">
        <f>(BT77*BR77/BF77)</f>
        <v>0</v>
      </c>
      <c r="BY77">
        <f>(1-BX77)</f>
        <v>0</v>
      </c>
      <c r="BZ77">
        <v>1254</v>
      </c>
      <c r="CA77">
        <v>290.0000000000001</v>
      </c>
      <c r="CB77">
        <v>1794.22</v>
      </c>
      <c r="CC77">
        <v>145</v>
      </c>
      <c r="CD77">
        <v>10489.1</v>
      </c>
      <c r="CE77">
        <v>1791.54</v>
      </c>
      <c r="CF77">
        <v>2.68</v>
      </c>
      <c r="CG77">
        <v>300.0000000000001</v>
      </c>
      <c r="CH77">
        <v>24</v>
      </c>
      <c r="CI77">
        <v>1830.069211033827</v>
      </c>
      <c r="CJ77">
        <v>2.659560471730547</v>
      </c>
      <c r="CK77">
        <v>-40.40927745103821</v>
      </c>
      <c r="CL77">
        <v>2.423317042066543</v>
      </c>
      <c r="CM77">
        <v>0.9085152786405289</v>
      </c>
      <c r="CN77">
        <v>-0.008400608898776423</v>
      </c>
      <c r="CO77">
        <v>289.9999999999999</v>
      </c>
      <c r="CP77">
        <v>1781.89</v>
      </c>
      <c r="CQ77">
        <v>685</v>
      </c>
      <c r="CR77">
        <v>10454.8</v>
      </c>
      <c r="CS77">
        <v>1791.42</v>
      </c>
      <c r="CT77">
        <v>-9.529999999999999</v>
      </c>
      <c r="DH77">
        <f>$B$11*EG77+$C$11*EH77+$F$11*ES77*(1-EV77)</f>
        <v>0</v>
      </c>
      <c r="DI77">
        <f>DH77*DJ77</f>
        <v>0</v>
      </c>
      <c r="DJ77">
        <f>($B$11*$D$9+$C$11*$D$9+$F$11*((FF77+EX77)/MAX(FF77+EX77+FG77, 0.1)*$I$9+FG77/MAX(FF77+EX77+FG77, 0.1)*$J$9))/($B$11+$C$11+$F$11)</f>
        <v>0</v>
      </c>
      <c r="DK77">
        <f>($B$11*$K$9+$C$11*$K$9+$F$11*((FF77+EX77)/MAX(FF77+EX77+FG77, 0.1)*$P$9+FG77/MAX(FF77+EX77+FG77, 0.1)*$Q$9))/($B$11+$C$11+$F$11)</f>
        <v>0</v>
      </c>
      <c r="DL77">
        <v>6</v>
      </c>
      <c r="DM77">
        <v>0.5</v>
      </c>
      <c r="DN77" t="s">
        <v>430</v>
      </c>
      <c r="DO77">
        <v>2</v>
      </c>
      <c r="DP77" t="b">
        <v>1</v>
      </c>
      <c r="DQ77">
        <v>1697742880.3</v>
      </c>
      <c r="DR77">
        <v>1407.748</v>
      </c>
      <c r="DS77">
        <v>1462.551</v>
      </c>
      <c r="DT77">
        <v>28.05377</v>
      </c>
      <c r="DU77">
        <v>27.93908</v>
      </c>
      <c r="DV77">
        <v>1407.054</v>
      </c>
      <c r="DW77">
        <v>28.05377</v>
      </c>
      <c r="DX77">
        <v>499.9004</v>
      </c>
      <c r="DY77">
        <v>98.47386999999999</v>
      </c>
      <c r="DZ77">
        <v>0.0997096</v>
      </c>
      <c r="EA77">
        <v>30.40171</v>
      </c>
      <c r="EB77">
        <v>30.03921</v>
      </c>
      <c r="EC77">
        <v>999.9</v>
      </c>
      <c r="ED77">
        <v>0</v>
      </c>
      <c r="EE77">
        <v>0</v>
      </c>
      <c r="EF77">
        <v>10009.877</v>
      </c>
      <c r="EG77">
        <v>0</v>
      </c>
      <c r="EH77">
        <v>854.7242</v>
      </c>
      <c r="EI77">
        <v>-54.80276</v>
      </c>
      <c r="EJ77">
        <v>1448.381</v>
      </c>
      <c r="EK77">
        <v>1504.588</v>
      </c>
      <c r="EL77">
        <v>0.11471713</v>
      </c>
      <c r="EM77">
        <v>1462.551</v>
      </c>
      <c r="EN77">
        <v>27.93908</v>
      </c>
      <c r="EO77">
        <v>2.762565</v>
      </c>
      <c r="EP77">
        <v>2.751268</v>
      </c>
      <c r="EQ77">
        <v>22.66209</v>
      </c>
      <c r="ER77">
        <v>22.59457</v>
      </c>
      <c r="ES77">
        <v>299.9625</v>
      </c>
      <c r="ET77">
        <v>0.899993</v>
      </c>
      <c r="EU77">
        <v>0.10000686</v>
      </c>
      <c r="EV77">
        <v>0</v>
      </c>
      <c r="EW77">
        <v>713.8073000000001</v>
      </c>
      <c r="EX77">
        <v>4.999160000000001</v>
      </c>
      <c r="EY77">
        <v>5653.381</v>
      </c>
      <c r="EZ77">
        <v>2556.968</v>
      </c>
      <c r="FA77">
        <v>36.812</v>
      </c>
      <c r="FB77">
        <v>40.0872</v>
      </c>
      <c r="FC77">
        <v>38.25</v>
      </c>
      <c r="FD77">
        <v>39.9874</v>
      </c>
      <c r="FE77">
        <v>39.187</v>
      </c>
      <c r="FF77">
        <v>265.464</v>
      </c>
      <c r="FG77">
        <v>29.5</v>
      </c>
      <c r="FH77">
        <v>0</v>
      </c>
      <c r="FI77">
        <v>2108.5</v>
      </c>
      <c r="FJ77">
        <v>0</v>
      </c>
      <c r="FK77">
        <v>711.8776000000001</v>
      </c>
      <c r="FL77">
        <v>27.59238463888538</v>
      </c>
      <c r="FM77">
        <v>-4655.885388477408</v>
      </c>
      <c r="FN77">
        <v>5967.218400000001</v>
      </c>
      <c r="FO77">
        <v>15</v>
      </c>
      <c r="FP77">
        <v>1697740793</v>
      </c>
      <c r="FQ77" t="s">
        <v>431</v>
      </c>
      <c r="FR77">
        <v>1697740793</v>
      </c>
      <c r="FS77">
        <v>0</v>
      </c>
      <c r="FT77">
        <v>7</v>
      </c>
      <c r="FU77">
        <v>-0.032</v>
      </c>
      <c r="FV77">
        <v>0</v>
      </c>
      <c r="FW77">
        <v>0.159</v>
      </c>
      <c r="FX77">
        <v>0</v>
      </c>
      <c r="FY77">
        <v>415</v>
      </c>
      <c r="FZ77">
        <v>0</v>
      </c>
      <c r="GA77">
        <v>0.37</v>
      </c>
      <c r="GB77">
        <v>0</v>
      </c>
      <c r="GC77">
        <v>-55.1173575</v>
      </c>
      <c r="GD77">
        <v>1.493944840525417</v>
      </c>
      <c r="GE77">
        <v>0.2105095269667149</v>
      </c>
      <c r="GF77">
        <v>0</v>
      </c>
      <c r="GG77">
        <v>709.6898235294118</v>
      </c>
      <c r="GH77">
        <v>27.65668450155355</v>
      </c>
      <c r="GI77">
        <v>2.778986278045296</v>
      </c>
      <c r="GJ77">
        <v>0</v>
      </c>
      <c r="GK77">
        <v>0</v>
      </c>
      <c r="GL77">
        <v>2</v>
      </c>
      <c r="GM77" t="s">
        <v>432</v>
      </c>
      <c r="GN77">
        <v>3.12779</v>
      </c>
      <c r="GO77">
        <v>2.76354</v>
      </c>
      <c r="GP77">
        <v>0.219787</v>
      </c>
      <c r="GQ77">
        <v>0.224198</v>
      </c>
      <c r="GR77">
        <v>0.129798</v>
      </c>
      <c r="GS77">
        <v>0.127777</v>
      </c>
      <c r="GT77">
        <v>23681.7</v>
      </c>
      <c r="GU77">
        <v>25053.1</v>
      </c>
      <c r="GV77">
        <v>30063.4</v>
      </c>
      <c r="GW77">
        <v>33167.9</v>
      </c>
      <c r="GX77">
        <v>37359.4</v>
      </c>
      <c r="GY77">
        <v>44350.6</v>
      </c>
      <c r="GZ77">
        <v>37058.3</v>
      </c>
      <c r="HA77">
        <v>44392.1</v>
      </c>
      <c r="HB77">
        <v>1.95252</v>
      </c>
      <c r="HC77">
        <v>1.98708</v>
      </c>
      <c r="HD77">
        <v>0.0189692</v>
      </c>
      <c r="HE77">
        <v>0</v>
      </c>
      <c r="HF77">
        <v>29.7243</v>
      </c>
      <c r="HG77">
        <v>999.9</v>
      </c>
      <c r="HH77">
        <v>62.3</v>
      </c>
      <c r="HI77">
        <v>33.8</v>
      </c>
      <c r="HJ77">
        <v>33.429</v>
      </c>
      <c r="HK77">
        <v>61.7318</v>
      </c>
      <c r="HL77">
        <v>30.7452</v>
      </c>
      <c r="HM77">
        <v>1</v>
      </c>
      <c r="HN77">
        <v>0.280226</v>
      </c>
      <c r="HO77">
        <v>1.64383</v>
      </c>
      <c r="HP77">
        <v>20.3085</v>
      </c>
      <c r="HQ77">
        <v>5.19872</v>
      </c>
      <c r="HR77">
        <v>11.8542</v>
      </c>
      <c r="HS77">
        <v>4.98125</v>
      </c>
      <c r="HT77">
        <v>3.26238</v>
      </c>
      <c r="HU77">
        <v>769</v>
      </c>
      <c r="HV77">
        <v>4074.8</v>
      </c>
      <c r="HW77">
        <v>6889.8</v>
      </c>
      <c r="HX77">
        <v>40</v>
      </c>
      <c r="HY77">
        <v>1.88339</v>
      </c>
      <c r="HZ77">
        <v>1.8794</v>
      </c>
      <c r="IA77">
        <v>1.88143</v>
      </c>
      <c r="IB77">
        <v>1.87996</v>
      </c>
      <c r="IC77">
        <v>1.8782</v>
      </c>
      <c r="ID77">
        <v>1.87777</v>
      </c>
      <c r="IE77">
        <v>1.8796</v>
      </c>
      <c r="IF77">
        <v>1.87628</v>
      </c>
      <c r="IG77">
        <v>0</v>
      </c>
      <c r="IH77">
        <v>0</v>
      </c>
      <c r="II77">
        <v>0</v>
      </c>
      <c r="IJ77">
        <v>0</v>
      </c>
      <c r="IK77" t="s">
        <v>433</v>
      </c>
      <c r="IL77" t="s">
        <v>434</v>
      </c>
      <c r="IM77" t="s">
        <v>435</v>
      </c>
      <c r="IN77" t="s">
        <v>435</v>
      </c>
      <c r="IO77" t="s">
        <v>435</v>
      </c>
      <c r="IP77" t="s">
        <v>435</v>
      </c>
      <c r="IQ77">
        <v>0</v>
      </c>
      <c r="IR77">
        <v>100</v>
      </c>
      <c r="IS77">
        <v>100</v>
      </c>
      <c r="IT77">
        <v>0.7</v>
      </c>
      <c r="IU77">
        <v>0</v>
      </c>
      <c r="IV77">
        <v>-0.1957176418348122</v>
      </c>
      <c r="IW77">
        <v>0.001085284750954129</v>
      </c>
      <c r="IX77">
        <v>-2.12959365371586E-07</v>
      </c>
      <c r="IY77">
        <v>-7.809812456259381E-11</v>
      </c>
      <c r="IZ77">
        <v>0</v>
      </c>
      <c r="JA77">
        <v>0</v>
      </c>
      <c r="JB77">
        <v>0</v>
      </c>
      <c r="JC77">
        <v>0</v>
      </c>
      <c r="JD77">
        <v>18</v>
      </c>
      <c r="JE77">
        <v>2008</v>
      </c>
      <c r="JF77">
        <v>-1</v>
      </c>
      <c r="JG77">
        <v>-1</v>
      </c>
      <c r="JH77">
        <v>34.8</v>
      </c>
      <c r="JI77">
        <v>28295714.7</v>
      </c>
      <c r="JJ77">
        <v>3.01025</v>
      </c>
      <c r="JK77">
        <v>2.57568</v>
      </c>
      <c r="JL77">
        <v>1.54541</v>
      </c>
      <c r="JM77">
        <v>2.33398</v>
      </c>
      <c r="JN77">
        <v>1.5918</v>
      </c>
      <c r="JO77">
        <v>2.37915</v>
      </c>
      <c r="JP77">
        <v>38.7964</v>
      </c>
      <c r="JQ77">
        <v>15.2791</v>
      </c>
      <c r="JR77">
        <v>18</v>
      </c>
      <c r="JS77">
        <v>508.158</v>
      </c>
      <c r="JT77">
        <v>500.822</v>
      </c>
      <c r="JU77">
        <v>28.1928</v>
      </c>
      <c r="JV77">
        <v>30.8974</v>
      </c>
      <c r="JW77">
        <v>30.0014</v>
      </c>
      <c r="JX77">
        <v>30.9181</v>
      </c>
      <c r="JY77">
        <v>30.8805</v>
      </c>
      <c r="JZ77">
        <v>60.3204</v>
      </c>
      <c r="KA77">
        <v>26.456</v>
      </c>
      <c r="KB77">
        <v>61.4092</v>
      </c>
      <c r="KC77">
        <v>28.1714</v>
      </c>
      <c r="KD77">
        <v>1504.25</v>
      </c>
      <c r="KE77">
        <v>28.0119</v>
      </c>
      <c r="KF77">
        <v>101.251</v>
      </c>
      <c r="KG77">
        <v>100.759</v>
      </c>
    </row>
    <row r="78" spans="1:293">
      <c r="A78">
        <v>62</v>
      </c>
      <c r="B78">
        <v>1697742888.1</v>
      </c>
      <c r="C78">
        <v>305</v>
      </c>
      <c r="D78" t="s">
        <v>557</v>
      </c>
      <c r="E78" t="s">
        <v>558</v>
      </c>
      <c r="F78">
        <v>5</v>
      </c>
      <c r="G78" t="s">
        <v>427</v>
      </c>
      <c r="H78" t="s">
        <v>428</v>
      </c>
      <c r="I78">
        <v>1697742885.6</v>
      </c>
      <c r="J78">
        <f>(K78)/1000</f>
        <v>0</v>
      </c>
      <c r="K78">
        <f>IF(DP78, AN78, AH78)</f>
        <v>0</v>
      </c>
      <c r="L78">
        <f>IF(DP78, AI78, AG78)</f>
        <v>0</v>
      </c>
      <c r="M78">
        <f>DR78 - IF(AU78&gt;1, L78*DL78*100.0/(AW78*EF78), 0)</f>
        <v>0</v>
      </c>
      <c r="N78">
        <f>((T78-J78/2)*M78-L78)/(T78+J78/2)</f>
        <v>0</v>
      </c>
      <c r="O78">
        <f>N78*(DY78+DZ78)/1000.0</f>
        <v>0</v>
      </c>
      <c r="P78">
        <f>(DR78 - IF(AU78&gt;1, L78*DL78*100.0/(AW78*EF78), 0))*(DY78+DZ78)/1000.0</f>
        <v>0</v>
      </c>
      <c r="Q78">
        <f>2.0/((1/S78-1/R78)+SIGN(S78)*SQRT((1/S78-1/R78)*(1/S78-1/R78) + 4*DM78/((DM78+1)*(DM78+1))*(2*1/S78*1/R78-1/R78*1/R78)))</f>
        <v>0</v>
      </c>
      <c r="R78">
        <f>IF(LEFT(DN78,1)&lt;&gt;"0",IF(LEFT(DN78,1)="1",3.0,DO78),$D$5+$E$5*(EF78*DY78/($K$5*1000))+$F$5*(EF78*DY78/($K$5*1000))*MAX(MIN(DL78,$J$5),$I$5)*MAX(MIN(DL78,$J$5),$I$5)+$G$5*MAX(MIN(DL78,$J$5),$I$5)*(EF78*DY78/($K$5*1000))+$H$5*(EF78*DY78/($K$5*1000))*(EF78*DY78/($K$5*1000)))</f>
        <v>0</v>
      </c>
      <c r="S78">
        <f>J78*(1000-(1000*0.61365*exp(17.502*W78/(240.97+W78))/(DY78+DZ78)+DT78)/2)/(1000*0.61365*exp(17.502*W78/(240.97+W78))/(DY78+DZ78)-DT78)</f>
        <v>0</v>
      </c>
      <c r="T78">
        <f>1/((DM78+1)/(Q78/1.6)+1/(R78/1.37)) + DM78/((DM78+1)/(Q78/1.6) + DM78/(R78/1.37))</f>
        <v>0</v>
      </c>
      <c r="U78">
        <f>(DH78*DK78)</f>
        <v>0</v>
      </c>
      <c r="V78">
        <f>(EA78+(U78+2*0.95*5.67E-8*(((EA78+$B$7)+273)^4-(EA78+273)^4)-44100*J78)/(1.84*29.3*R78+8*0.95*5.67E-8*(EA78+273)^3))</f>
        <v>0</v>
      </c>
      <c r="W78">
        <f>($C$7*EB78+$D$7*EC78+$E$7*V78)</f>
        <v>0</v>
      </c>
      <c r="X78">
        <f>0.61365*exp(17.502*W78/(240.97+W78))</f>
        <v>0</v>
      </c>
      <c r="Y78">
        <f>(Z78/AA78*100)</f>
        <v>0</v>
      </c>
      <c r="Z78">
        <f>DT78*(DY78+DZ78)/1000</f>
        <v>0</v>
      </c>
      <c r="AA78">
        <f>0.61365*exp(17.502*EA78/(240.97+EA78))</f>
        <v>0</v>
      </c>
      <c r="AB78">
        <f>(X78-DT78*(DY78+DZ78)/1000)</f>
        <v>0</v>
      </c>
      <c r="AC78">
        <f>(-J78*44100)</f>
        <v>0</v>
      </c>
      <c r="AD78">
        <f>2*29.3*R78*0.92*(EA78-W78)</f>
        <v>0</v>
      </c>
      <c r="AE78">
        <f>2*0.95*5.67E-8*(((EA78+$B$7)+273)^4-(W78+273)^4)</f>
        <v>0</v>
      </c>
      <c r="AF78">
        <f>U78+AE78+AC78+AD78</f>
        <v>0</v>
      </c>
      <c r="AG78">
        <f>DX78*AU78*(DS78-DR78*(1000-AU78*DU78)/(1000-AU78*DT78))/(100*DL78)</f>
        <v>0</v>
      </c>
      <c r="AH78">
        <f>1000*DX78*AU78*(DT78-DU78)/(100*DL78*(1000-AU78*DT78))</f>
        <v>0</v>
      </c>
      <c r="AI78">
        <f>(AJ78 - AK78 - DY78*1E3/(8.314*(EA78+273.15)) * AM78/DX78 * AL78) * DX78/(100*DL78) * (1000 - DU78)/1000</f>
        <v>0</v>
      </c>
      <c r="AJ78">
        <v>1529.102635259426</v>
      </c>
      <c r="AK78">
        <v>1486.29606060606</v>
      </c>
      <c r="AL78">
        <v>5.196512382609835</v>
      </c>
      <c r="AM78">
        <v>66.57056802044264</v>
      </c>
      <c r="AN78">
        <f>(AP78 - AO78 + DY78*1E3/(8.314*(EA78+273.15)) * AR78/DX78 * AQ78) * DX78/(100*DL78) * 1000/(1000 - AP78)</f>
        <v>0</v>
      </c>
      <c r="AO78">
        <v>27.94453620212903</v>
      </c>
      <c r="AP78">
        <v>28.0072181818182</v>
      </c>
      <c r="AQ78">
        <v>-0.00523481477039722</v>
      </c>
      <c r="AR78">
        <v>77.99991193535263</v>
      </c>
      <c r="AS78">
        <v>0</v>
      </c>
      <c r="AT78">
        <v>0</v>
      </c>
      <c r="AU78">
        <f>IF(AS78*$H$13&gt;=AW78,1.0,(AW78/(AW78-AS78*$H$13)))</f>
        <v>0</v>
      </c>
      <c r="AV78">
        <f>(AU78-1)*100</f>
        <v>0</v>
      </c>
      <c r="AW78">
        <f>MAX(0,($B$13+$C$13*EF78)/(1+$D$13*EF78)*DY78/(EA78+273)*$E$13)</f>
        <v>0</v>
      </c>
      <c r="AX78" t="s">
        <v>429</v>
      </c>
      <c r="AY78" t="s">
        <v>429</v>
      </c>
      <c r="AZ78">
        <v>0</v>
      </c>
      <c r="BA78">
        <v>0</v>
      </c>
      <c r="BB78">
        <f>1-AZ78/BA78</f>
        <v>0</v>
      </c>
      <c r="BC78">
        <v>0</v>
      </c>
      <c r="BD78" t="s">
        <v>429</v>
      </c>
      <c r="BE78" t="s">
        <v>429</v>
      </c>
      <c r="BF78">
        <v>0</v>
      </c>
      <c r="BG78">
        <v>0</v>
      </c>
      <c r="BH78">
        <f>1-BF78/BG78</f>
        <v>0</v>
      </c>
      <c r="BI78">
        <v>0.5</v>
      </c>
      <c r="BJ78">
        <f>DI78</f>
        <v>0</v>
      </c>
      <c r="BK78">
        <f>L78</f>
        <v>0</v>
      </c>
      <c r="BL78">
        <f>BH78*BI78*BJ78</f>
        <v>0</v>
      </c>
      <c r="BM78">
        <f>(BK78-BC78)/BJ78</f>
        <v>0</v>
      </c>
      <c r="BN78">
        <f>(BA78-BG78)/BG78</f>
        <v>0</v>
      </c>
      <c r="BO78">
        <f>AZ78/(BB78+AZ78/BG78)</f>
        <v>0</v>
      </c>
      <c r="BP78" t="s">
        <v>429</v>
      </c>
      <c r="BQ78">
        <v>0</v>
      </c>
      <c r="BR78">
        <f>IF(BQ78&lt;&gt;0, BQ78, BO78)</f>
        <v>0</v>
      </c>
      <c r="BS78">
        <f>1-BR78/BG78</f>
        <v>0</v>
      </c>
      <c r="BT78">
        <f>(BG78-BF78)/(BG78-BR78)</f>
        <v>0</v>
      </c>
      <c r="BU78">
        <f>(BA78-BG78)/(BA78-BR78)</f>
        <v>0</v>
      </c>
      <c r="BV78">
        <f>(BG78-BF78)/(BG78-AZ78)</f>
        <v>0</v>
      </c>
      <c r="BW78">
        <f>(BA78-BG78)/(BA78-AZ78)</f>
        <v>0</v>
      </c>
      <c r="BX78">
        <f>(BT78*BR78/BF78)</f>
        <v>0</v>
      </c>
      <c r="BY78">
        <f>(1-BX78)</f>
        <v>0</v>
      </c>
      <c r="BZ78">
        <v>1254</v>
      </c>
      <c r="CA78">
        <v>290.0000000000001</v>
      </c>
      <c r="CB78">
        <v>1794.22</v>
      </c>
      <c r="CC78">
        <v>145</v>
      </c>
      <c r="CD78">
        <v>10489.1</v>
      </c>
      <c r="CE78">
        <v>1791.54</v>
      </c>
      <c r="CF78">
        <v>2.68</v>
      </c>
      <c r="CG78">
        <v>300.0000000000001</v>
      </c>
      <c r="CH78">
        <v>24</v>
      </c>
      <c r="CI78">
        <v>1830.069211033827</v>
      </c>
      <c r="CJ78">
        <v>2.659560471730547</v>
      </c>
      <c r="CK78">
        <v>-40.40927745103821</v>
      </c>
      <c r="CL78">
        <v>2.423317042066543</v>
      </c>
      <c r="CM78">
        <v>0.9085152786405289</v>
      </c>
      <c r="CN78">
        <v>-0.008400608898776423</v>
      </c>
      <c r="CO78">
        <v>289.9999999999999</v>
      </c>
      <c r="CP78">
        <v>1781.89</v>
      </c>
      <c r="CQ78">
        <v>685</v>
      </c>
      <c r="CR78">
        <v>10454.8</v>
      </c>
      <c r="CS78">
        <v>1791.42</v>
      </c>
      <c r="CT78">
        <v>-9.529999999999999</v>
      </c>
      <c r="DH78">
        <f>$B$11*EG78+$C$11*EH78+$F$11*ES78*(1-EV78)</f>
        <v>0</v>
      </c>
      <c r="DI78">
        <f>DH78*DJ78</f>
        <v>0</v>
      </c>
      <c r="DJ78">
        <f>($B$11*$D$9+$C$11*$D$9+$F$11*((FF78+EX78)/MAX(FF78+EX78+FG78, 0.1)*$I$9+FG78/MAX(FF78+EX78+FG78, 0.1)*$J$9))/($B$11+$C$11+$F$11)</f>
        <v>0</v>
      </c>
      <c r="DK78">
        <f>($B$11*$K$9+$C$11*$K$9+$F$11*((FF78+EX78)/MAX(FF78+EX78+FG78, 0.1)*$P$9+FG78/MAX(FF78+EX78+FG78, 0.1)*$Q$9))/($B$11+$C$11+$F$11)</f>
        <v>0</v>
      </c>
      <c r="DL78">
        <v>6</v>
      </c>
      <c r="DM78">
        <v>0.5</v>
      </c>
      <c r="DN78" t="s">
        <v>430</v>
      </c>
      <c r="DO78">
        <v>2</v>
      </c>
      <c r="DP78" t="b">
        <v>1</v>
      </c>
      <c r="DQ78">
        <v>1697742885.6</v>
      </c>
      <c r="DR78">
        <v>1434.562222222222</v>
      </c>
      <c r="DS78">
        <v>1489.047777777778</v>
      </c>
      <c r="DT78">
        <v>28.01571111111111</v>
      </c>
      <c r="DU78">
        <v>27.9457</v>
      </c>
      <c r="DV78">
        <v>1433.868888888889</v>
      </c>
      <c r="DW78">
        <v>28.01571111111111</v>
      </c>
      <c r="DX78">
        <v>500.179</v>
      </c>
      <c r="DY78">
        <v>98.47143333333332</v>
      </c>
      <c r="DZ78">
        <v>0.1002858888888889</v>
      </c>
      <c r="EA78">
        <v>30.37627777777778</v>
      </c>
      <c r="EB78">
        <v>30.02194444444444</v>
      </c>
      <c r="EC78">
        <v>999.9000000000001</v>
      </c>
      <c r="ED78">
        <v>0</v>
      </c>
      <c r="EE78">
        <v>0</v>
      </c>
      <c r="EF78">
        <v>10009.79444444445</v>
      </c>
      <c r="EG78">
        <v>0</v>
      </c>
      <c r="EH78">
        <v>581.6147777777777</v>
      </c>
      <c r="EI78">
        <v>-54.48676666666667</v>
      </c>
      <c r="EJ78">
        <v>1475.91</v>
      </c>
      <c r="EK78">
        <v>1531.856666666667</v>
      </c>
      <c r="EL78">
        <v>0.07001622222222223</v>
      </c>
      <c r="EM78">
        <v>1489.047777777778</v>
      </c>
      <c r="EN78">
        <v>27.9457</v>
      </c>
      <c r="EO78">
        <v>2.758746666666667</v>
      </c>
      <c r="EP78">
        <v>2.751853333333333</v>
      </c>
      <c r="EQ78">
        <v>22.6393</v>
      </c>
      <c r="ER78">
        <v>22.59807777777778</v>
      </c>
      <c r="ES78">
        <v>299.8511111111112</v>
      </c>
      <c r="ET78">
        <v>0.8999742222222221</v>
      </c>
      <c r="EU78">
        <v>0.1000256666666667</v>
      </c>
      <c r="EV78">
        <v>0</v>
      </c>
      <c r="EW78">
        <v>716.8471111111111</v>
      </c>
      <c r="EX78">
        <v>4.99916</v>
      </c>
      <c r="EY78">
        <v>3884.627777777778</v>
      </c>
      <c r="EZ78">
        <v>2555.984444444444</v>
      </c>
      <c r="FA78">
        <v>36.82599999999999</v>
      </c>
      <c r="FB78">
        <v>40.125</v>
      </c>
      <c r="FC78">
        <v>38.25</v>
      </c>
      <c r="FD78">
        <v>40</v>
      </c>
      <c r="FE78">
        <v>39.187</v>
      </c>
      <c r="FF78">
        <v>265.3577777777778</v>
      </c>
      <c r="FG78">
        <v>29.49222222222222</v>
      </c>
      <c r="FH78">
        <v>0</v>
      </c>
      <c r="FI78">
        <v>2113.900000095367</v>
      </c>
      <c r="FJ78">
        <v>0</v>
      </c>
      <c r="FK78">
        <v>714.421</v>
      </c>
      <c r="FL78">
        <v>32.13435896003291</v>
      </c>
      <c r="FM78">
        <v>-12847.06189299867</v>
      </c>
      <c r="FN78">
        <v>5202.291538461539</v>
      </c>
      <c r="FO78">
        <v>15</v>
      </c>
      <c r="FP78">
        <v>1697740793</v>
      </c>
      <c r="FQ78" t="s">
        <v>431</v>
      </c>
      <c r="FR78">
        <v>1697740793</v>
      </c>
      <c r="FS78">
        <v>0</v>
      </c>
      <c r="FT78">
        <v>7</v>
      </c>
      <c r="FU78">
        <v>-0.032</v>
      </c>
      <c r="FV78">
        <v>0</v>
      </c>
      <c r="FW78">
        <v>0.159</v>
      </c>
      <c r="FX78">
        <v>0</v>
      </c>
      <c r="FY78">
        <v>415</v>
      </c>
      <c r="FZ78">
        <v>0</v>
      </c>
      <c r="GA78">
        <v>0.37</v>
      </c>
      <c r="GB78">
        <v>0</v>
      </c>
      <c r="GC78">
        <v>-54.892785</v>
      </c>
      <c r="GD78">
        <v>2.616414258911898</v>
      </c>
      <c r="GE78">
        <v>0.2979270477398793</v>
      </c>
      <c r="GF78">
        <v>0</v>
      </c>
      <c r="GG78">
        <v>712.6354411764705</v>
      </c>
      <c r="GH78">
        <v>30.16044308232615</v>
      </c>
      <c r="GI78">
        <v>3.029550191725975</v>
      </c>
      <c r="GJ78">
        <v>0</v>
      </c>
      <c r="GK78">
        <v>0</v>
      </c>
      <c r="GL78">
        <v>2</v>
      </c>
      <c r="GM78" t="s">
        <v>432</v>
      </c>
      <c r="GN78">
        <v>3.128</v>
      </c>
      <c r="GO78">
        <v>2.76366</v>
      </c>
      <c r="GP78">
        <v>0.222145</v>
      </c>
      <c r="GQ78">
        <v>0.226473</v>
      </c>
      <c r="GR78">
        <v>0.129716</v>
      </c>
      <c r="GS78">
        <v>0.127803</v>
      </c>
      <c r="GT78">
        <v>23609.1</v>
      </c>
      <c r="GU78">
        <v>24978.6</v>
      </c>
      <c r="GV78">
        <v>30062.3</v>
      </c>
      <c r="GW78">
        <v>33166.8</v>
      </c>
      <c r="GX78">
        <v>37362.4</v>
      </c>
      <c r="GY78">
        <v>44348.6</v>
      </c>
      <c r="GZ78">
        <v>37057.4</v>
      </c>
      <c r="HA78">
        <v>44391.1</v>
      </c>
      <c r="HB78">
        <v>1.9526</v>
      </c>
      <c r="HC78">
        <v>1.98635</v>
      </c>
      <c r="HD78">
        <v>0.0165179</v>
      </c>
      <c r="HE78">
        <v>0</v>
      </c>
      <c r="HF78">
        <v>29.7401</v>
      </c>
      <c r="HG78">
        <v>999.9</v>
      </c>
      <c r="HH78">
        <v>62.4</v>
      </c>
      <c r="HI78">
        <v>33.8</v>
      </c>
      <c r="HJ78">
        <v>33.483</v>
      </c>
      <c r="HK78">
        <v>61.9518</v>
      </c>
      <c r="HL78">
        <v>30.5048</v>
      </c>
      <c r="HM78">
        <v>1</v>
      </c>
      <c r="HN78">
        <v>0.281453</v>
      </c>
      <c r="HO78">
        <v>1.58729</v>
      </c>
      <c r="HP78">
        <v>20.3093</v>
      </c>
      <c r="HQ78">
        <v>5.20052</v>
      </c>
      <c r="HR78">
        <v>11.8542</v>
      </c>
      <c r="HS78">
        <v>4.983</v>
      </c>
      <c r="HT78">
        <v>3.26238</v>
      </c>
      <c r="HU78">
        <v>769</v>
      </c>
      <c r="HV78">
        <v>4074.8</v>
      </c>
      <c r="HW78">
        <v>6889.8</v>
      </c>
      <c r="HX78">
        <v>40</v>
      </c>
      <c r="HY78">
        <v>1.88339</v>
      </c>
      <c r="HZ78">
        <v>1.87938</v>
      </c>
      <c r="IA78">
        <v>1.88145</v>
      </c>
      <c r="IB78">
        <v>1.87998</v>
      </c>
      <c r="IC78">
        <v>1.8782</v>
      </c>
      <c r="ID78">
        <v>1.87777</v>
      </c>
      <c r="IE78">
        <v>1.87959</v>
      </c>
      <c r="IF78">
        <v>1.87629</v>
      </c>
      <c r="IG78">
        <v>0</v>
      </c>
      <c r="IH78">
        <v>0</v>
      </c>
      <c r="II78">
        <v>0</v>
      </c>
      <c r="IJ78">
        <v>0</v>
      </c>
      <c r="IK78" t="s">
        <v>433</v>
      </c>
      <c r="IL78" t="s">
        <v>434</v>
      </c>
      <c r="IM78" t="s">
        <v>435</v>
      </c>
      <c r="IN78" t="s">
        <v>435</v>
      </c>
      <c r="IO78" t="s">
        <v>435</v>
      </c>
      <c r="IP78" t="s">
        <v>435</v>
      </c>
      <c r="IQ78">
        <v>0</v>
      </c>
      <c r="IR78">
        <v>100</v>
      </c>
      <c r="IS78">
        <v>100</v>
      </c>
      <c r="IT78">
        <v>0.6899999999999999</v>
      </c>
      <c r="IU78">
        <v>0</v>
      </c>
      <c r="IV78">
        <v>-0.1957176418348122</v>
      </c>
      <c r="IW78">
        <v>0.001085284750954129</v>
      </c>
      <c r="IX78">
        <v>-2.12959365371586E-07</v>
      </c>
      <c r="IY78">
        <v>-7.809812456259381E-11</v>
      </c>
      <c r="IZ78">
        <v>0</v>
      </c>
      <c r="JA78">
        <v>0</v>
      </c>
      <c r="JB78">
        <v>0</v>
      </c>
      <c r="JC78">
        <v>0</v>
      </c>
      <c r="JD78">
        <v>18</v>
      </c>
      <c r="JE78">
        <v>2008</v>
      </c>
      <c r="JF78">
        <v>-1</v>
      </c>
      <c r="JG78">
        <v>-1</v>
      </c>
      <c r="JH78">
        <v>34.9</v>
      </c>
      <c r="JI78">
        <v>28295714.8</v>
      </c>
      <c r="JJ78">
        <v>3.04932</v>
      </c>
      <c r="JK78">
        <v>2.58667</v>
      </c>
      <c r="JL78">
        <v>1.54541</v>
      </c>
      <c r="JM78">
        <v>2.33398</v>
      </c>
      <c r="JN78">
        <v>1.5918</v>
      </c>
      <c r="JO78">
        <v>2.37305</v>
      </c>
      <c r="JP78">
        <v>38.7717</v>
      </c>
      <c r="JQ78">
        <v>15.2791</v>
      </c>
      <c r="JR78">
        <v>18</v>
      </c>
      <c r="JS78">
        <v>508.267</v>
      </c>
      <c r="JT78">
        <v>500.395</v>
      </c>
      <c r="JU78">
        <v>28.148</v>
      </c>
      <c r="JV78">
        <v>30.9106</v>
      </c>
      <c r="JW78">
        <v>30.0013</v>
      </c>
      <c r="JX78">
        <v>30.9259</v>
      </c>
      <c r="JY78">
        <v>30.887</v>
      </c>
      <c r="JZ78">
        <v>61.1998</v>
      </c>
      <c r="KA78">
        <v>26.456</v>
      </c>
      <c r="KB78">
        <v>61.4092</v>
      </c>
      <c r="KC78">
        <v>28.1415</v>
      </c>
      <c r="KD78">
        <v>1534.3</v>
      </c>
      <c r="KE78">
        <v>28.0495</v>
      </c>
      <c r="KF78">
        <v>101.248</v>
      </c>
      <c r="KG78">
        <v>100.756</v>
      </c>
    </row>
    <row r="79" spans="1:293">
      <c r="A79">
        <v>63</v>
      </c>
      <c r="B79">
        <v>1697742893.1</v>
      </c>
      <c r="C79">
        <v>310</v>
      </c>
      <c r="D79" t="s">
        <v>559</v>
      </c>
      <c r="E79" t="s">
        <v>560</v>
      </c>
      <c r="F79">
        <v>5</v>
      </c>
      <c r="G79" t="s">
        <v>427</v>
      </c>
      <c r="H79" t="s">
        <v>428</v>
      </c>
      <c r="I79">
        <v>1697742890.3</v>
      </c>
      <c r="J79">
        <f>(K79)/1000</f>
        <v>0</v>
      </c>
      <c r="K79">
        <f>IF(DP79, AN79, AH79)</f>
        <v>0</v>
      </c>
      <c r="L79">
        <f>IF(DP79, AI79, AG79)</f>
        <v>0</v>
      </c>
      <c r="M79">
        <f>DR79 - IF(AU79&gt;1, L79*DL79*100.0/(AW79*EF79), 0)</f>
        <v>0</v>
      </c>
      <c r="N79">
        <f>((T79-J79/2)*M79-L79)/(T79+J79/2)</f>
        <v>0</v>
      </c>
      <c r="O79">
        <f>N79*(DY79+DZ79)/1000.0</f>
        <v>0</v>
      </c>
      <c r="P79">
        <f>(DR79 - IF(AU79&gt;1, L79*DL79*100.0/(AW79*EF79), 0))*(DY79+DZ79)/1000.0</f>
        <v>0</v>
      </c>
      <c r="Q79">
        <f>2.0/((1/S79-1/R79)+SIGN(S79)*SQRT((1/S79-1/R79)*(1/S79-1/R79) + 4*DM79/((DM79+1)*(DM79+1))*(2*1/S79*1/R79-1/R79*1/R79)))</f>
        <v>0</v>
      </c>
      <c r="R79">
        <f>IF(LEFT(DN79,1)&lt;&gt;"0",IF(LEFT(DN79,1)="1",3.0,DO79),$D$5+$E$5*(EF79*DY79/($K$5*1000))+$F$5*(EF79*DY79/($K$5*1000))*MAX(MIN(DL79,$J$5),$I$5)*MAX(MIN(DL79,$J$5),$I$5)+$G$5*MAX(MIN(DL79,$J$5),$I$5)*(EF79*DY79/($K$5*1000))+$H$5*(EF79*DY79/($K$5*1000))*(EF79*DY79/($K$5*1000)))</f>
        <v>0</v>
      </c>
      <c r="S79">
        <f>J79*(1000-(1000*0.61365*exp(17.502*W79/(240.97+W79))/(DY79+DZ79)+DT79)/2)/(1000*0.61365*exp(17.502*W79/(240.97+W79))/(DY79+DZ79)-DT79)</f>
        <v>0</v>
      </c>
      <c r="T79">
        <f>1/((DM79+1)/(Q79/1.6)+1/(R79/1.37)) + DM79/((DM79+1)/(Q79/1.6) + DM79/(R79/1.37))</f>
        <v>0</v>
      </c>
      <c r="U79">
        <f>(DH79*DK79)</f>
        <v>0</v>
      </c>
      <c r="V79">
        <f>(EA79+(U79+2*0.95*5.67E-8*(((EA79+$B$7)+273)^4-(EA79+273)^4)-44100*J79)/(1.84*29.3*R79+8*0.95*5.67E-8*(EA79+273)^3))</f>
        <v>0</v>
      </c>
      <c r="W79">
        <f>($C$7*EB79+$D$7*EC79+$E$7*V79)</f>
        <v>0</v>
      </c>
      <c r="X79">
        <f>0.61365*exp(17.502*W79/(240.97+W79))</f>
        <v>0</v>
      </c>
      <c r="Y79">
        <f>(Z79/AA79*100)</f>
        <v>0</v>
      </c>
      <c r="Z79">
        <f>DT79*(DY79+DZ79)/1000</f>
        <v>0</v>
      </c>
      <c r="AA79">
        <f>0.61365*exp(17.502*EA79/(240.97+EA79))</f>
        <v>0</v>
      </c>
      <c r="AB79">
        <f>(X79-DT79*(DY79+DZ79)/1000)</f>
        <v>0</v>
      </c>
      <c r="AC79">
        <f>(-J79*44100)</f>
        <v>0</v>
      </c>
      <c r="AD79">
        <f>2*29.3*R79*0.92*(EA79-W79)</f>
        <v>0</v>
      </c>
      <c r="AE79">
        <f>2*0.95*5.67E-8*(((EA79+$B$7)+273)^4-(W79+273)^4)</f>
        <v>0</v>
      </c>
      <c r="AF79">
        <f>U79+AE79+AC79+AD79</f>
        <v>0</v>
      </c>
      <c r="AG79">
        <f>DX79*AU79*(DS79-DR79*(1000-AU79*DU79)/(1000-AU79*DT79))/(100*DL79)</f>
        <v>0</v>
      </c>
      <c r="AH79">
        <f>1000*DX79*AU79*(DT79-DU79)/(100*DL79*(1000-AU79*DT79))</f>
        <v>0</v>
      </c>
      <c r="AI79">
        <f>(AJ79 - AK79 - DY79*1E3/(8.314*(EA79+273.15)) * AM79/DX79 * AL79) * DX79/(100*DL79) * (1000 - DU79)/1000</f>
        <v>0</v>
      </c>
      <c r="AJ79">
        <v>1554.975018342255</v>
      </c>
      <c r="AK79">
        <v>1512.236424242424</v>
      </c>
      <c r="AL79">
        <v>5.189464416507353</v>
      </c>
      <c r="AM79">
        <v>66.57056802044264</v>
      </c>
      <c r="AN79">
        <f>(AP79 - AO79 + DY79*1E3/(8.314*(EA79+273.15)) * AR79/DX79 * AQ79) * DX79/(100*DL79) * 1000/(1000 - AP79)</f>
        <v>0</v>
      </c>
      <c r="AO79">
        <v>27.95021398351805</v>
      </c>
      <c r="AP79">
        <v>27.98559454545452</v>
      </c>
      <c r="AQ79">
        <v>-0.00130284976811191</v>
      </c>
      <c r="AR79">
        <v>77.99991193535263</v>
      </c>
      <c r="AS79">
        <v>0</v>
      </c>
      <c r="AT79">
        <v>0</v>
      </c>
      <c r="AU79">
        <f>IF(AS79*$H$13&gt;=AW79,1.0,(AW79/(AW79-AS79*$H$13)))</f>
        <v>0</v>
      </c>
      <c r="AV79">
        <f>(AU79-1)*100</f>
        <v>0</v>
      </c>
      <c r="AW79">
        <f>MAX(0,($B$13+$C$13*EF79)/(1+$D$13*EF79)*DY79/(EA79+273)*$E$13)</f>
        <v>0</v>
      </c>
      <c r="AX79" t="s">
        <v>429</v>
      </c>
      <c r="AY79" t="s">
        <v>429</v>
      </c>
      <c r="AZ79">
        <v>0</v>
      </c>
      <c r="BA79">
        <v>0</v>
      </c>
      <c r="BB79">
        <f>1-AZ79/BA79</f>
        <v>0</v>
      </c>
      <c r="BC79">
        <v>0</v>
      </c>
      <c r="BD79" t="s">
        <v>429</v>
      </c>
      <c r="BE79" t="s">
        <v>429</v>
      </c>
      <c r="BF79">
        <v>0</v>
      </c>
      <c r="BG79">
        <v>0</v>
      </c>
      <c r="BH79">
        <f>1-BF79/BG79</f>
        <v>0</v>
      </c>
      <c r="BI79">
        <v>0.5</v>
      </c>
      <c r="BJ79">
        <f>DI79</f>
        <v>0</v>
      </c>
      <c r="BK79">
        <f>L79</f>
        <v>0</v>
      </c>
      <c r="BL79">
        <f>BH79*BI79*BJ79</f>
        <v>0</v>
      </c>
      <c r="BM79">
        <f>(BK79-BC79)/BJ79</f>
        <v>0</v>
      </c>
      <c r="BN79">
        <f>(BA79-BG79)/BG79</f>
        <v>0</v>
      </c>
      <c r="BO79">
        <f>AZ79/(BB79+AZ79/BG79)</f>
        <v>0</v>
      </c>
      <c r="BP79" t="s">
        <v>429</v>
      </c>
      <c r="BQ79">
        <v>0</v>
      </c>
      <c r="BR79">
        <f>IF(BQ79&lt;&gt;0, BQ79, BO79)</f>
        <v>0</v>
      </c>
      <c r="BS79">
        <f>1-BR79/BG79</f>
        <v>0</v>
      </c>
      <c r="BT79">
        <f>(BG79-BF79)/(BG79-BR79)</f>
        <v>0</v>
      </c>
      <c r="BU79">
        <f>(BA79-BG79)/(BA79-BR79)</f>
        <v>0</v>
      </c>
      <c r="BV79">
        <f>(BG79-BF79)/(BG79-AZ79)</f>
        <v>0</v>
      </c>
      <c r="BW79">
        <f>(BA79-BG79)/(BA79-AZ79)</f>
        <v>0</v>
      </c>
      <c r="BX79">
        <f>(BT79*BR79/BF79)</f>
        <v>0</v>
      </c>
      <c r="BY79">
        <f>(1-BX79)</f>
        <v>0</v>
      </c>
      <c r="BZ79">
        <v>1254</v>
      </c>
      <c r="CA79">
        <v>290.0000000000001</v>
      </c>
      <c r="CB79">
        <v>1794.22</v>
      </c>
      <c r="CC79">
        <v>145</v>
      </c>
      <c r="CD79">
        <v>10489.1</v>
      </c>
      <c r="CE79">
        <v>1791.54</v>
      </c>
      <c r="CF79">
        <v>2.68</v>
      </c>
      <c r="CG79">
        <v>300.0000000000001</v>
      </c>
      <c r="CH79">
        <v>24</v>
      </c>
      <c r="CI79">
        <v>1830.069211033827</v>
      </c>
      <c r="CJ79">
        <v>2.659560471730547</v>
      </c>
      <c r="CK79">
        <v>-40.40927745103821</v>
      </c>
      <c r="CL79">
        <v>2.423317042066543</v>
      </c>
      <c r="CM79">
        <v>0.9085152786405289</v>
      </c>
      <c r="CN79">
        <v>-0.008400608898776423</v>
      </c>
      <c r="CO79">
        <v>289.9999999999999</v>
      </c>
      <c r="CP79">
        <v>1781.89</v>
      </c>
      <c r="CQ79">
        <v>685</v>
      </c>
      <c r="CR79">
        <v>10454.8</v>
      </c>
      <c r="CS79">
        <v>1791.42</v>
      </c>
      <c r="CT79">
        <v>-9.529999999999999</v>
      </c>
      <c r="DH79">
        <f>$B$11*EG79+$C$11*EH79+$F$11*ES79*(1-EV79)</f>
        <v>0</v>
      </c>
      <c r="DI79">
        <f>DH79*DJ79</f>
        <v>0</v>
      </c>
      <c r="DJ79">
        <f>($B$11*$D$9+$C$11*$D$9+$F$11*((FF79+EX79)/MAX(FF79+EX79+FG79, 0.1)*$I$9+FG79/MAX(FF79+EX79+FG79, 0.1)*$J$9))/($B$11+$C$11+$F$11)</f>
        <v>0</v>
      </c>
      <c r="DK79">
        <f>($B$11*$K$9+$C$11*$K$9+$F$11*((FF79+EX79)/MAX(FF79+EX79+FG79, 0.1)*$P$9+FG79/MAX(FF79+EX79+FG79, 0.1)*$Q$9))/($B$11+$C$11+$F$11)</f>
        <v>0</v>
      </c>
      <c r="DL79">
        <v>6</v>
      </c>
      <c r="DM79">
        <v>0.5</v>
      </c>
      <c r="DN79" t="s">
        <v>430</v>
      </c>
      <c r="DO79">
        <v>2</v>
      </c>
      <c r="DP79" t="b">
        <v>1</v>
      </c>
      <c r="DQ79">
        <v>1697742890.3</v>
      </c>
      <c r="DR79">
        <v>1458.299</v>
      </c>
      <c r="DS79">
        <v>1512.718</v>
      </c>
      <c r="DT79">
        <v>27.99491</v>
      </c>
      <c r="DU79">
        <v>27.95092</v>
      </c>
      <c r="DV79">
        <v>1457.609</v>
      </c>
      <c r="DW79">
        <v>27.99491</v>
      </c>
      <c r="DX79">
        <v>500.0168</v>
      </c>
      <c r="DY79">
        <v>98.47141000000001</v>
      </c>
      <c r="DZ79">
        <v>0.09992519000000001</v>
      </c>
      <c r="EA79">
        <v>30.35085</v>
      </c>
      <c r="EB79">
        <v>30.00228</v>
      </c>
      <c r="EC79">
        <v>999.9</v>
      </c>
      <c r="ED79">
        <v>0</v>
      </c>
      <c r="EE79">
        <v>0</v>
      </c>
      <c r="EF79">
        <v>9996.505000000001</v>
      </c>
      <c r="EG79">
        <v>0</v>
      </c>
      <c r="EH79">
        <v>534.4236</v>
      </c>
      <c r="EI79">
        <v>-54.41803</v>
      </c>
      <c r="EJ79">
        <v>1500.299</v>
      </c>
      <c r="EK79">
        <v>1556.214</v>
      </c>
      <c r="EL79">
        <v>0.04400004</v>
      </c>
      <c r="EM79">
        <v>1512.718</v>
      </c>
      <c r="EN79">
        <v>27.95092</v>
      </c>
      <c r="EO79">
        <v>2.756699</v>
      </c>
      <c r="EP79">
        <v>2.752365</v>
      </c>
      <c r="EQ79">
        <v>22.62706</v>
      </c>
      <c r="ER79">
        <v>22.60116</v>
      </c>
      <c r="ES79">
        <v>300.0828</v>
      </c>
      <c r="ET79">
        <v>0.9000013000000001</v>
      </c>
      <c r="EU79">
        <v>0.09999852000000001</v>
      </c>
      <c r="EV79">
        <v>0</v>
      </c>
      <c r="EW79">
        <v>719.2989</v>
      </c>
      <c r="EX79">
        <v>4.999160000000001</v>
      </c>
      <c r="EY79">
        <v>5173.226000000001</v>
      </c>
      <c r="EZ79">
        <v>2558.016000000001</v>
      </c>
      <c r="FA79">
        <v>36.812</v>
      </c>
      <c r="FB79">
        <v>40.125</v>
      </c>
      <c r="FC79">
        <v>38.25</v>
      </c>
      <c r="FD79">
        <v>40</v>
      </c>
      <c r="FE79">
        <v>39.187</v>
      </c>
      <c r="FF79">
        <v>265.5749999999999</v>
      </c>
      <c r="FG79">
        <v>29.508</v>
      </c>
      <c r="FH79">
        <v>0</v>
      </c>
      <c r="FI79">
        <v>2118.700000047684</v>
      </c>
      <c r="FJ79">
        <v>0</v>
      </c>
      <c r="FK79">
        <v>716.9551153846155</v>
      </c>
      <c r="FL79">
        <v>32.37336747619888</v>
      </c>
      <c r="FM79">
        <v>-567.0164117700986</v>
      </c>
      <c r="FN79">
        <v>4964.596538461538</v>
      </c>
      <c r="FO79">
        <v>15</v>
      </c>
      <c r="FP79">
        <v>1697740793</v>
      </c>
      <c r="FQ79" t="s">
        <v>431</v>
      </c>
      <c r="FR79">
        <v>1697740793</v>
      </c>
      <c r="FS79">
        <v>0</v>
      </c>
      <c r="FT79">
        <v>7</v>
      </c>
      <c r="FU79">
        <v>-0.032</v>
      </c>
      <c r="FV79">
        <v>0</v>
      </c>
      <c r="FW79">
        <v>0.159</v>
      </c>
      <c r="FX79">
        <v>0</v>
      </c>
      <c r="FY79">
        <v>415</v>
      </c>
      <c r="FZ79">
        <v>0</v>
      </c>
      <c r="GA79">
        <v>0.37</v>
      </c>
      <c r="GB79">
        <v>0</v>
      </c>
      <c r="GC79">
        <v>-54.7440825</v>
      </c>
      <c r="GD79">
        <v>2.87417448405274</v>
      </c>
      <c r="GE79">
        <v>0.3160161244996053</v>
      </c>
      <c r="GF79">
        <v>0</v>
      </c>
      <c r="GG79">
        <v>714.7836176470588</v>
      </c>
      <c r="GH79">
        <v>31.47020627462829</v>
      </c>
      <c r="GI79">
        <v>3.146184374526093</v>
      </c>
      <c r="GJ79">
        <v>0</v>
      </c>
      <c r="GK79">
        <v>0</v>
      </c>
      <c r="GL79">
        <v>2</v>
      </c>
      <c r="GM79" t="s">
        <v>432</v>
      </c>
      <c r="GN79">
        <v>3.12794</v>
      </c>
      <c r="GO79">
        <v>2.76338</v>
      </c>
      <c r="GP79">
        <v>0.224477</v>
      </c>
      <c r="GQ79">
        <v>0.22875</v>
      </c>
      <c r="GR79">
        <v>0.129649</v>
      </c>
      <c r="GS79">
        <v>0.127833</v>
      </c>
      <c r="GT79">
        <v>23537.8</v>
      </c>
      <c r="GU79">
        <v>24904.3</v>
      </c>
      <c r="GV79">
        <v>30061.9</v>
      </c>
      <c r="GW79">
        <v>33166.1</v>
      </c>
      <c r="GX79">
        <v>37365.1</v>
      </c>
      <c r="GY79">
        <v>44346.3</v>
      </c>
      <c r="GZ79">
        <v>37056.9</v>
      </c>
      <c r="HA79">
        <v>44389.9</v>
      </c>
      <c r="HB79">
        <v>1.95205</v>
      </c>
      <c r="HC79">
        <v>1.9869</v>
      </c>
      <c r="HD79">
        <v>0.0148788</v>
      </c>
      <c r="HE79">
        <v>0</v>
      </c>
      <c r="HF79">
        <v>29.7487</v>
      </c>
      <c r="HG79">
        <v>999.9</v>
      </c>
      <c r="HH79">
        <v>62.4</v>
      </c>
      <c r="HI79">
        <v>33.8</v>
      </c>
      <c r="HJ79">
        <v>33.4798</v>
      </c>
      <c r="HK79">
        <v>61.9918</v>
      </c>
      <c r="HL79">
        <v>30.4487</v>
      </c>
      <c r="HM79">
        <v>1</v>
      </c>
      <c r="HN79">
        <v>0.2822</v>
      </c>
      <c r="HO79">
        <v>1.50386</v>
      </c>
      <c r="HP79">
        <v>20.3099</v>
      </c>
      <c r="HQ79">
        <v>5.20187</v>
      </c>
      <c r="HR79">
        <v>11.8542</v>
      </c>
      <c r="HS79">
        <v>4.9834</v>
      </c>
      <c r="HT79">
        <v>3.26255</v>
      </c>
      <c r="HU79">
        <v>769.2</v>
      </c>
      <c r="HV79">
        <v>4076.5</v>
      </c>
      <c r="HW79">
        <v>6894.8</v>
      </c>
      <c r="HX79">
        <v>40</v>
      </c>
      <c r="HY79">
        <v>1.88339</v>
      </c>
      <c r="HZ79">
        <v>1.87939</v>
      </c>
      <c r="IA79">
        <v>1.88143</v>
      </c>
      <c r="IB79">
        <v>1.87999</v>
      </c>
      <c r="IC79">
        <v>1.8782</v>
      </c>
      <c r="ID79">
        <v>1.87777</v>
      </c>
      <c r="IE79">
        <v>1.87958</v>
      </c>
      <c r="IF79">
        <v>1.87627</v>
      </c>
      <c r="IG79">
        <v>0</v>
      </c>
      <c r="IH79">
        <v>0</v>
      </c>
      <c r="II79">
        <v>0</v>
      </c>
      <c r="IJ79">
        <v>0</v>
      </c>
      <c r="IK79" t="s">
        <v>433</v>
      </c>
      <c r="IL79" t="s">
        <v>434</v>
      </c>
      <c r="IM79" t="s">
        <v>435</v>
      </c>
      <c r="IN79" t="s">
        <v>435</v>
      </c>
      <c r="IO79" t="s">
        <v>435</v>
      </c>
      <c r="IP79" t="s">
        <v>435</v>
      </c>
      <c r="IQ79">
        <v>0</v>
      </c>
      <c r="IR79">
        <v>100</v>
      </c>
      <c r="IS79">
        <v>100</v>
      </c>
      <c r="IT79">
        <v>0.6899999999999999</v>
      </c>
      <c r="IU79">
        <v>0</v>
      </c>
      <c r="IV79">
        <v>-0.1957176418348122</v>
      </c>
      <c r="IW79">
        <v>0.001085284750954129</v>
      </c>
      <c r="IX79">
        <v>-2.12959365371586E-07</v>
      </c>
      <c r="IY79">
        <v>-7.809812456259381E-11</v>
      </c>
      <c r="IZ79">
        <v>0</v>
      </c>
      <c r="JA79">
        <v>0</v>
      </c>
      <c r="JB79">
        <v>0</v>
      </c>
      <c r="JC79">
        <v>0</v>
      </c>
      <c r="JD79">
        <v>18</v>
      </c>
      <c r="JE79">
        <v>2008</v>
      </c>
      <c r="JF79">
        <v>-1</v>
      </c>
      <c r="JG79">
        <v>-1</v>
      </c>
      <c r="JH79">
        <v>35</v>
      </c>
      <c r="JI79">
        <v>28295714.9</v>
      </c>
      <c r="JJ79">
        <v>3.09204</v>
      </c>
      <c r="JK79">
        <v>2.58301</v>
      </c>
      <c r="JL79">
        <v>1.54541</v>
      </c>
      <c r="JM79">
        <v>2.33398</v>
      </c>
      <c r="JN79">
        <v>1.5918</v>
      </c>
      <c r="JO79">
        <v>2.31812</v>
      </c>
      <c r="JP79">
        <v>38.7964</v>
      </c>
      <c r="JQ79">
        <v>15.2703</v>
      </c>
      <c r="JR79">
        <v>18</v>
      </c>
      <c r="JS79">
        <v>507.979</v>
      </c>
      <c r="JT79">
        <v>500.808</v>
      </c>
      <c r="JU79">
        <v>28.1214</v>
      </c>
      <c r="JV79">
        <v>30.9243</v>
      </c>
      <c r="JW79">
        <v>30.001</v>
      </c>
      <c r="JX79">
        <v>30.9331</v>
      </c>
      <c r="JY79">
        <v>30.8928</v>
      </c>
      <c r="JZ79">
        <v>61.9722</v>
      </c>
      <c r="KA79">
        <v>26.1834</v>
      </c>
      <c r="KB79">
        <v>61.4092</v>
      </c>
      <c r="KC79">
        <v>28.1344</v>
      </c>
      <c r="KD79">
        <v>1554.34</v>
      </c>
      <c r="KE79">
        <v>28.0958</v>
      </c>
      <c r="KF79">
        <v>101.246</v>
      </c>
      <c r="KG79">
        <v>100.753</v>
      </c>
    </row>
    <row r="80" spans="1:293">
      <c r="A80">
        <v>64</v>
      </c>
      <c r="B80">
        <v>1697742898.1</v>
      </c>
      <c r="C80">
        <v>315</v>
      </c>
      <c r="D80" t="s">
        <v>561</v>
      </c>
      <c r="E80" t="s">
        <v>562</v>
      </c>
      <c r="F80">
        <v>5</v>
      </c>
      <c r="G80" t="s">
        <v>427</v>
      </c>
      <c r="H80" t="s">
        <v>428</v>
      </c>
      <c r="I80">
        <v>1697742895.6</v>
      </c>
      <c r="J80">
        <f>(K80)/1000</f>
        <v>0</v>
      </c>
      <c r="K80">
        <f>IF(DP80, AN80, AH80)</f>
        <v>0</v>
      </c>
      <c r="L80">
        <f>IF(DP80, AI80, AG80)</f>
        <v>0</v>
      </c>
      <c r="M80">
        <f>DR80 - IF(AU80&gt;1, L80*DL80*100.0/(AW80*EF80), 0)</f>
        <v>0</v>
      </c>
      <c r="N80">
        <f>((T80-J80/2)*M80-L80)/(T80+J80/2)</f>
        <v>0</v>
      </c>
      <c r="O80">
        <f>N80*(DY80+DZ80)/1000.0</f>
        <v>0</v>
      </c>
      <c r="P80">
        <f>(DR80 - IF(AU80&gt;1, L80*DL80*100.0/(AW80*EF80), 0))*(DY80+DZ80)/1000.0</f>
        <v>0</v>
      </c>
      <c r="Q80">
        <f>2.0/((1/S80-1/R80)+SIGN(S80)*SQRT((1/S80-1/R80)*(1/S80-1/R80) + 4*DM80/((DM80+1)*(DM80+1))*(2*1/S80*1/R80-1/R80*1/R80)))</f>
        <v>0</v>
      </c>
      <c r="R80">
        <f>IF(LEFT(DN80,1)&lt;&gt;"0",IF(LEFT(DN80,1)="1",3.0,DO80),$D$5+$E$5*(EF80*DY80/($K$5*1000))+$F$5*(EF80*DY80/($K$5*1000))*MAX(MIN(DL80,$J$5),$I$5)*MAX(MIN(DL80,$J$5),$I$5)+$G$5*MAX(MIN(DL80,$J$5),$I$5)*(EF80*DY80/($K$5*1000))+$H$5*(EF80*DY80/($K$5*1000))*(EF80*DY80/($K$5*1000)))</f>
        <v>0</v>
      </c>
      <c r="S80">
        <f>J80*(1000-(1000*0.61365*exp(17.502*W80/(240.97+W80))/(DY80+DZ80)+DT80)/2)/(1000*0.61365*exp(17.502*W80/(240.97+W80))/(DY80+DZ80)-DT80)</f>
        <v>0</v>
      </c>
      <c r="T80">
        <f>1/((DM80+1)/(Q80/1.6)+1/(R80/1.37)) + DM80/((DM80+1)/(Q80/1.6) + DM80/(R80/1.37))</f>
        <v>0</v>
      </c>
      <c r="U80">
        <f>(DH80*DK80)</f>
        <v>0</v>
      </c>
      <c r="V80">
        <f>(EA80+(U80+2*0.95*5.67E-8*(((EA80+$B$7)+273)^4-(EA80+273)^4)-44100*J80)/(1.84*29.3*R80+8*0.95*5.67E-8*(EA80+273)^3))</f>
        <v>0</v>
      </c>
      <c r="W80">
        <f>($C$7*EB80+$D$7*EC80+$E$7*V80)</f>
        <v>0</v>
      </c>
      <c r="X80">
        <f>0.61365*exp(17.502*W80/(240.97+W80))</f>
        <v>0</v>
      </c>
      <c r="Y80">
        <f>(Z80/AA80*100)</f>
        <v>0</v>
      </c>
      <c r="Z80">
        <f>DT80*(DY80+DZ80)/1000</f>
        <v>0</v>
      </c>
      <c r="AA80">
        <f>0.61365*exp(17.502*EA80/(240.97+EA80))</f>
        <v>0</v>
      </c>
      <c r="AB80">
        <f>(X80-DT80*(DY80+DZ80)/1000)</f>
        <v>0</v>
      </c>
      <c r="AC80">
        <f>(-J80*44100)</f>
        <v>0</v>
      </c>
      <c r="AD80">
        <f>2*29.3*R80*0.92*(EA80-W80)</f>
        <v>0</v>
      </c>
      <c r="AE80">
        <f>2*0.95*5.67E-8*(((EA80+$B$7)+273)^4-(W80+273)^4)</f>
        <v>0</v>
      </c>
      <c r="AF80">
        <f>U80+AE80+AC80+AD80</f>
        <v>0</v>
      </c>
      <c r="AG80">
        <f>DX80*AU80*(DS80-DR80*(1000-AU80*DU80)/(1000-AU80*DT80))/(100*DL80)</f>
        <v>0</v>
      </c>
      <c r="AH80">
        <f>1000*DX80*AU80*(DT80-DU80)/(100*DL80*(1000-AU80*DT80))</f>
        <v>0</v>
      </c>
      <c r="AI80">
        <f>(AJ80 - AK80 - DY80*1E3/(8.314*(EA80+273.15)) * AM80/DX80 * AL80) * DX80/(100*DL80) * (1000 - DU80)/1000</f>
        <v>0</v>
      </c>
      <c r="AJ80">
        <v>1580.682603251942</v>
      </c>
      <c r="AK80">
        <v>1538.366181818182</v>
      </c>
      <c r="AL80">
        <v>5.242211936618342</v>
      </c>
      <c r="AM80">
        <v>66.57056802044264</v>
      </c>
      <c r="AN80">
        <f>(AP80 - AO80 + DY80*1E3/(8.314*(EA80+273.15)) * AR80/DX80 * AQ80) * DX80/(100*DL80) * 1000/(1000 - AP80)</f>
        <v>0</v>
      </c>
      <c r="AO80">
        <v>27.99057516219336</v>
      </c>
      <c r="AP80">
        <v>27.98566484848486</v>
      </c>
      <c r="AQ80">
        <v>-0.0002368575849288531</v>
      </c>
      <c r="AR80">
        <v>77.99991193535263</v>
      </c>
      <c r="AS80">
        <v>0</v>
      </c>
      <c r="AT80">
        <v>0</v>
      </c>
      <c r="AU80">
        <f>IF(AS80*$H$13&gt;=AW80,1.0,(AW80/(AW80-AS80*$H$13)))</f>
        <v>0</v>
      </c>
      <c r="AV80">
        <f>(AU80-1)*100</f>
        <v>0</v>
      </c>
      <c r="AW80">
        <f>MAX(0,($B$13+$C$13*EF80)/(1+$D$13*EF80)*DY80/(EA80+273)*$E$13)</f>
        <v>0</v>
      </c>
      <c r="AX80" t="s">
        <v>429</v>
      </c>
      <c r="AY80" t="s">
        <v>429</v>
      </c>
      <c r="AZ80">
        <v>0</v>
      </c>
      <c r="BA80">
        <v>0</v>
      </c>
      <c r="BB80">
        <f>1-AZ80/BA80</f>
        <v>0</v>
      </c>
      <c r="BC80">
        <v>0</v>
      </c>
      <c r="BD80" t="s">
        <v>429</v>
      </c>
      <c r="BE80" t="s">
        <v>429</v>
      </c>
      <c r="BF80">
        <v>0</v>
      </c>
      <c r="BG80">
        <v>0</v>
      </c>
      <c r="BH80">
        <f>1-BF80/BG80</f>
        <v>0</v>
      </c>
      <c r="BI80">
        <v>0.5</v>
      </c>
      <c r="BJ80">
        <f>DI80</f>
        <v>0</v>
      </c>
      <c r="BK80">
        <f>L80</f>
        <v>0</v>
      </c>
      <c r="BL80">
        <f>BH80*BI80*BJ80</f>
        <v>0</v>
      </c>
      <c r="BM80">
        <f>(BK80-BC80)/BJ80</f>
        <v>0</v>
      </c>
      <c r="BN80">
        <f>(BA80-BG80)/BG80</f>
        <v>0</v>
      </c>
      <c r="BO80">
        <f>AZ80/(BB80+AZ80/BG80)</f>
        <v>0</v>
      </c>
      <c r="BP80" t="s">
        <v>429</v>
      </c>
      <c r="BQ80">
        <v>0</v>
      </c>
      <c r="BR80">
        <f>IF(BQ80&lt;&gt;0, BQ80, BO80)</f>
        <v>0</v>
      </c>
      <c r="BS80">
        <f>1-BR80/BG80</f>
        <v>0</v>
      </c>
      <c r="BT80">
        <f>(BG80-BF80)/(BG80-BR80)</f>
        <v>0</v>
      </c>
      <c r="BU80">
        <f>(BA80-BG80)/(BA80-BR80)</f>
        <v>0</v>
      </c>
      <c r="BV80">
        <f>(BG80-BF80)/(BG80-AZ80)</f>
        <v>0</v>
      </c>
      <c r="BW80">
        <f>(BA80-BG80)/(BA80-AZ80)</f>
        <v>0</v>
      </c>
      <c r="BX80">
        <f>(BT80*BR80/BF80)</f>
        <v>0</v>
      </c>
      <c r="BY80">
        <f>(1-BX80)</f>
        <v>0</v>
      </c>
      <c r="BZ80">
        <v>1254</v>
      </c>
      <c r="CA80">
        <v>290.0000000000001</v>
      </c>
      <c r="CB80">
        <v>1794.22</v>
      </c>
      <c r="CC80">
        <v>145</v>
      </c>
      <c r="CD80">
        <v>10489.1</v>
      </c>
      <c r="CE80">
        <v>1791.54</v>
      </c>
      <c r="CF80">
        <v>2.68</v>
      </c>
      <c r="CG80">
        <v>300.0000000000001</v>
      </c>
      <c r="CH80">
        <v>24</v>
      </c>
      <c r="CI80">
        <v>1830.069211033827</v>
      </c>
      <c r="CJ80">
        <v>2.659560471730547</v>
      </c>
      <c r="CK80">
        <v>-40.40927745103821</v>
      </c>
      <c r="CL80">
        <v>2.423317042066543</v>
      </c>
      <c r="CM80">
        <v>0.9085152786405289</v>
      </c>
      <c r="CN80">
        <v>-0.008400608898776423</v>
      </c>
      <c r="CO80">
        <v>289.9999999999999</v>
      </c>
      <c r="CP80">
        <v>1781.89</v>
      </c>
      <c r="CQ80">
        <v>685</v>
      </c>
      <c r="CR80">
        <v>10454.8</v>
      </c>
      <c r="CS80">
        <v>1791.42</v>
      </c>
      <c r="CT80">
        <v>-9.529999999999999</v>
      </c>
      <c r="DH80">
        <f>$B$11*EG80+$C$11*EH80+$F$11*ES80*(1-EV80)</f>
        <v>0</v>
      </c>
      <c r="DI80">
        <f>DH80*DJ80</f>
        <v>0</v>
      </c>
      <c r="DJ80">
        <f>($B$11*$D$9+$C$11*$D$9+$F$11*((FF80+EX80)/MAX(FF80+EX80+FG80, 0.1)*$I$9+FG80/MAX(FF80+EX80+FG80, 0.1)*$J$9))/($B$11+$C$11+$F$11)</f>
        <v>0</v>
      </c>
      <c r="DK80">
        <f>($B$11*$K$9+$C$11*$K$9+$F$11*((FF80+EX80)/MAX(FF80+EX80+FG80, 0.1)*$P$9+FG80/MAX(FF80+EX80+FG80, 0.1)*$Q$9))/($B$11+$C$11+$F$11)</f>
        <v>0</v>
      </c>
      <c r="DL80">
        <v>6</v>
      </c>
      <c r="DM80">
        <v>0.5</v>
      </c>
      <c r="DN80" t="s">
        <v>430</v>
      </c>
      <c r="DO80">
        <v>2</v>
      </c>
      <c r="DP80" t="b">
        <v>1</v>
      </c>
      <c r="DQ80">
        <v>1697742895.6</v>
      </c>
      <c r="DR80">
        <v>1485.128888888889</v>
      </c>
      <c r="DS80">
        <v>1539.093333333333</v>
      </c>
      <c r="DT80">
        <v>27.98201111111111</v>
      </c>
      <c r="DU80">
        <v>27.9995</v>
      </c>
      <c r="DV80">
        <v>1484.437777777778</v>
      </c>
      <c r="DW80">
        <v>27.98201111111111</v>
      </c>
      <c r="DX80">
        <v>499.9936666666666</v>
      </c>
      <c r="DY80">
        <v>98.47147777777779</v>
      </c>
      <c r="DZ80">
        <v>0.09995656666666666</v>
      </c>
      <c r="EA80">
        <v>30.32113333333333</v>
      </c>
      <c r="EB80">
        <v>29.97203333333333</v>
      </c>
      <c r="EC80">
        <v>999.9000000000001</v>
      </c>
      <c r="ED80">
        <v>0</v>
      </c>
      <c r="EE80">
        <v>0</v>
      </c>
      <c r="EF80">
        <v>10013.40222222222</v>
      </c>
      <c r="EG80">
        <v>0</v>
      </c>
      <c r="EH80">
        <v>639.0618888888889</v>
      </c>
      <c r="EI80">
        <v>-53.96345555555556</v>
      </c>
      <c r="EJ80">
        <v>1527.882222222222</v>
      </c>
      <c r="EK80">
        <v>1583.427777777778</v>
      </c>
      <c r="EL80">
        <v>-0.01748107444444445</v>
      </c>
      <c r="EM80">
        <v>1539.093333333333</v>
      </c>
      <c r="EN80">
        <v>27.9995</v>
      </c>
      <c r="EO80">
        <v>2.755431111111111</v>
      </c>
      <c r="EP80">
        <v>2.757151111111111</v>
      </c>
      <c r="EQ80">
        <v>22.61946666666667</v>
      </c>
      <c r="ER80">
        <v>22.62977777777778</v>
      </c>
      <c r="ES80">
        <v>299.8488888888889</v>
      </c>
      <c r="ET80">
        <v>0.8999874444444446</v>
      </c>
      <c r="EU80">
        <v>0.1000124222222222</v>
      </c>
      <c r="EV80">
        <v>0</v>
      </c>
      <c r="EW80">
        <v>722.9303333333334</v>
      </c>
      <c r="EX80">
        <v>4.99916</v>
      </c>
      <c r="EY80">
        <v>3807.646666666667</v>
      </c>
      <c r="EZ80">
        <v>2555.98</v>
      </c>
      <c r="FA80">
        <v>36.812</v>
      </c>
      <c r="FB80">
        <v>40.13877777777778</v>
      </c>
      <c r="FC80">
        <v>38.25</v>
      </c>
      <c r="FD80">
        <v>40</v>
      </c>
      <c r="FE80">
        <v>39.20099999999999</v>
      </c>
      <c r="FF80">
        <v>265.3611111111111</v>
      </c>
      <c r="FG80">
        <v>29.48888888888889</v>
      </c>
      <c r="FH80">
        <v>0</v>
      </c>
      <c r="FI80">
        <v>2123.5</v>
      </c>
      <c r="FJ80">
        <v>0</v>
      </c>
      <c r="FK80">
        <v>719.8283461538463</v>
      </c>
      <c r="FL80">
        <v>36.8720342214098</v>
      </c>
      <c r="FM80">
        <v>-991.2468329257955</v>
      </c>
      <c r="FN80">
        <v>4354.431153846153</v>
      </c>
      <c r="FO80">
        <v>15</v>
      </c>
      <c r="FP80">
        <v>1697740793</v>
      </c>
      <c r="FQ80" t="s">
        <v>431</v>
      </c>
      <c r="FR80">
        <v>1697740793</v>
      </c>
      <c r="FS80">
        <v>0</v>
      </c>
      <c r="FT80">
        <v>7</v>
      </c>
      <c r="FU80">
        <v>-0.032</v>
      </c>
      <c r="FV80">
        <v>0</v>
      </c>
      <c r="FW80">
        <v>0.159</v>
      </c>
      <c r="FX80">
        <v>0</v>
      </c>
      <c r="FY80">
        <v>415</v>
      </c>
      <c r="FZ80">
        <v>0</v>
      </c>
      <c r="GA80">
        <v>0.37</v>
      </c>
      <c r="GB80">
        <v>0</v>
      </c>
      <c r="GC80">
        <v>-54.48537073170732</v>
      </c>
      <c r="GD80">
        <v>3.099633449477392</v>
      </c>
      <c r="GE80">
        <v>0.3313635114256588</v>
      </c>
      <c r="GF80">
        <v>0</v>
      </c>
      <c r="GG80">
        <v>717.7769705882354</v>
      </c>
      <c r="GH80">
        <v>34.09856379270349</v>
      </c>
      <c r="GI80">
        <v>3.398163245094534</v>
      </c>
      <c r="GJ80">
        <v>0</v>
      </c>
      <c r="GK80">
        <v>0</v>
      </c>
      <c r="GL80">
        <v>2</v>
      </c>
      <c r="GM80" t="s">
        <v>432</v>
      </c>
      <c r="GN80">
        <v>3.12806</v>
      </c>
      <c r="GO80">
        <v>2.76371</v>
      </c>
      <c r="GP80">
        <v>0.226797</v>
      </c>
      <c r="GQ80">
        <v>0.230947</v>
      </c>
      <c r="GR80">
        <v>0.129657</v>
      </c>
      <c r="GS80">
        <v>0.128041</v>
      </c>
      <c r="GT80">
        <v>23466.5</v>
      </c>
      <c r="GU80">
        <v>24832.3</v>
      </c>
      <c r="GV80">
        <v>30061</v>
      </c>
      <c r="GW80">
        <v>33165</v>
      </c>
      <c r="GX80">
        <v>37364.2</v>
      </c>
      <c r="GY80">
        <v>44335.2</v>
      </c>
      <c r="GZ80">
        <v>37056</v>
      </c>
      <c r="HA80">
        <v>44389.3</v>
      </c>
      <c r="HB80">
        <v>1.95225</v>
      </c>
      <c r="HC80">
        <v>1.98635</v>
      </c>
      <c r="HD80">
        <v>0.0126511</v>
      </c>
      <c r="HE80">
        <v>0</v>
      </c>
      <c r="HF80">
        <v>29.7503</v>
      </c>
      <c r="HG80">
        <v>999.9</v>
      </c>
      <c r="HH80">
        <v>62.4</v>
      </c>
      <c r="HI80">
        <v>33.8</v>
      </c>
      <c r="HJ80">
        <v>33.4811</v>
      </c>
      <c r="HK80">
        <v>61.5518</v>
      </c>
      <c r="HL80">
        <v>30.5889</v>
      </c>
      <c r="HM80">
        <v>1</v>
      </c>
      <c r="HN80">
        <v>0.283034</v>
      </c>
      <c r="HO80">
        <v>-1.02661</v>
      </c>
      <c r="HP80">
        <v>20.2905</v>
      </c>
      <c r="HQ80">
        <v>5.20217</v>
      </c>
      <c r="HR80">
        <v>11.8542</v>
      </c>
      <c r="HS80">
        <v>4.9838</v>
      </c>
      <c r="HT80">
        <v>3.26253</v>
      </c>
      <c r="HU80">
        <v>769.2</v>
      </c>
      <c r="HV80">
        <v>4076.5</v>
      </c>
      <c r="HW80">
        <v>6894.8</v>
      </c>
      <c r="HX80">
        <v>40</v>
      </c>
      <c r="HY80">
        <v>1.88339</v>
      </c>
      <c r="HZ80">
        <v>1.87937</v>
      </c>
      <c r="IA80">
        <v>1.88142</v>
      </c>
      <c r="IB80">
        <v>1.87994</v>
      </c>
      <c r="IC80">
        <v>1.8782</v>
      </c>
      <c r="ID80">
        <v>1.87776</v>
      </c>
      <c r="IE80">
        <v>1.87959</v>
      </c>
      <c r="IF80">
        <v>1.87626</v>
      </c>
      <c r="IG80">
        <v>0</v>
      </c>
      <c r="IH80">
        <v>0</v>
      </c>
      <c r="II80">
        <v>0</v>
      </c>
      <c r="IJ80">
        <v>0</v>
      </c>
      <c r="IK80" t="s">
        <v>433</v>
      </c>
      <c r="IL80" t="s">
        <v>434</v>
      </c>
      <c r="IM80" t="s">
        <v>435</v>
      </c>
      <c r="IN80" t="s">
        <v>435</v>
      </c>
      <c r="IO80" t="s">
        <v>435</v>
      </c>
      <c r="IP80" t="s">
        <v>435</v>
      </c>
      <c r="IQ80">
        <v>0</v>
      </c>
      <c r="IR80">
        <v>100</v>
      </c>
      <c r="IS80">
        <v>100</v>
      </c>
      <c r="IT80">
        <v>0.6899999999999999</v>
      </c>
      <c r="IU80">
        <v>0</v>
      </c>
      <c r="IV80">
        <v>-0.1957176418348122</v>
      </c>
      <c r="IW80">
        <v>0.001085284750954129</v>
      </c>
      <c r="IX80">
        <v>-2.12959365371586E-07</v>
      </c>
      <c r="IY80">
        <v>-7.809812456259381E-11</v>
      </c>
      <c r="IZ80">
        <v>0</v>
      </c>
      <c r="JA80">
        <v>0</v>
      </c>
      <c r="JB80">
        <v>0</v>
      </c>
      <c r="JC80">
        <v>0</v>
      </c>
      <c r="JD80">
        <v>18</v>
      </c>
      <c r="JE80">
        <v>2008</v>
      </c>
      <c r="JF80">
        <v>-1</v>
      </c>
      <c r="JG80">
        <v>-1</v>
      </c>
      <c r="JH80">
        <v>35.1</v>
      </c>
      <c r="JI80">
        <v>28295715</v>
      </c>
      <c r="JJ80">
        <v>3.12988</v>
      </c>
      <c r="JK80">
        <v>2.58423</v>
      </c>
      <c r="JL80">
        <v>1.54541</v>
      </c>
      <c r="JM80">
        <v>2.33398</v>
      </c>
      <c r="JN80">
        <v>1.5918</v>
      </c>
      <c r="JO80">
        <v>2.44263</v>
      </c>
      <c r="JP80">
        <v>38.7964</v>
      </c>
      <c r="JQ80">
        <v>15.2703</v>
      </c>
      <c r="JR80">
        <v>18</v>
      </c>
      <c r="JS80">
        <v>508.156</v>
      </c>
      <c r="JT80">
        <v>500.486</v>
      </c>
      <c r="JU80">
        <v>28.1992</v>
      </c>
      <c r="JV80">
        <v>30.9371</v>
      </c>
      <c r="JW80">
        <v>30.0009</v>
      </c>
      <c r="JX80">
        <v>30.9396</v>
      </c>
      <c r="JY80">
        <v>30.8981</v>
      </c>
      <c r="JZ80">
        <v>62.6603</v>
      </c>
      <c r="KA80">
        <v>26.1834</v>
      </c>
      <c r="KB80">
        <v>61.4092</v>
      </c>
      <c r="KC80">
        <v>29.1953</v>
      </c>
      <c r="KD80">
        <v>1584.39</v>
      </c>
      <c r="KE80">
        <v>28.1158</v>
      </c>
      <c r="KF80">
        <v>101.244</v>
      </c>
      <c r="KG80">
        <v>100.751</v>
      </c>
    </row>
    <row r="81" spans="1:293">
      <c r="A81">
        <v>65</v>
      </c>
      <c r="B81">
        <v>1697742902.6</v>
      </c>
      <c r="C81">
        <v>319.5</v>
      </c>
      <c r="D81" t="s">
        <v>563</v>
      </c>
      <c r="E81" t="s">
        <v>564</v>
      </c>
      <c r="F81">
        <v>5</v>
      </c>
      <c r="G81" t="s">
        <v>427</v>
      </c>
      <c r="H81" t="s">
        <v>428</v>
      </c>
      <c r="I81">
        <v>1697742900.044444</v>
      </c>
      <c r="J81">
        <f>(K81)/1000</f>
        <v>0</v>
      </c>
      <c r="K81">
        <f>IF(DP81, AN81, AH81)</f>
        <v>0</v>
      </c>
      <c r="L81">
        <f>IF(DP81, AI81, AG81)</f>
        <v>0</v>
      </c>
      <c r="M81">
        <f>DR81 - IF(AU81&gt;1, L81*DL81*100.0/(AW81*EF81), 0)</f>
        <v>0</v>
      </c>
      <c r="N81">
        <f>((T81-J81/2)*M81-L81)/(T81+J81/2)</f>
        <v>0</v>
      </c>
      <c r="O81">
        <f>N81*(DY81+DZ81)/1000.0</f>
        <v>0</v>
      </c>
      <c r="P81">
        <f>(DR81 - IF(AU81&gt;1, L81*DL81*100.0/(AW81*EF81), 0))*(DY81+DZ81)/1000.0</f>
        <v>0</v>
      </c>
      <c r="Q81">
        <f>2.0/((1/S81-1/R81)+SIGN(S81)*SQRT((1/S81-1/R81)*(1/S81-1/R81) + 4*DM81/((DM81+1)*(DM81+1))*(2*1/S81*1/R81-1/R81*1/R81)))</f>
        <v>0</v>
      </c>
      <c r="R81">
        <f>IF(LEFT(DN81,1)&lt;&gt;"0",IF(LEFT(DN81,1)="1",3.0,DO81),$D$5+$E$5*(EF81*DY81/($K$5*1000))+$F$5*(EF81*DY81/($K$5*1000))*MAX(MIN(DL81,$J$5),$I$5)*MAX(MIN(DL81,$J$5),$I$5)+$G$5*MAX(MIN(DL81,$J$5),$I$5)*(EF81*DY81/($K$5*1000))+$H$5*(EF81*DY81/($K$5*1000))*(EF81*DY81/($K$5*1000)))</f>
        <v>0</v>
      </c>
      <c r="S81">
        <f>J81*(1000-(1000*0.61365*exp(17.502*W81/(240.97+W81))/(DY81+DZ81)+DT81)/2)/(1000*0.61365*exp(17.502*W81/(240.97+W81))/(DY81+DZ81)-DT81)</f>
        <v>0</v>
      </c>
      <c r="T81">
        <f>1/((DM81+1)/(Q81/1.6)+1/(R81/1.37)) + DM81/((DM81+1)/(Q81/1.6) + DM81/(R81/1.37))</f>
        <v>0</v>
      </c>
      <c r="U81">
        <f>(DH81*DK81)</f>
        <v>0</v>
      </c>
      <c r="V81">
        <f>(EA81+(U81+2*0.95*5.67E-8*(((EA81+$B$7)+273)^4-(EA81+273)^4)-44100*J81)/(1.84*29.3*R81+8*0.95*5.67E-8*(EA81+273)^3))</f>
        <v>0</v>
      </c>
      <c r="W81">
        <f>($C$7*EB81+$D$7*EC81+$E$7*V81)</f>
        <v>0</v>
      </c>
      <c r="X81">
        <f>0.61365*exp(17.502*W81/(240.97+W81))</f>
        <v>0</v>
      </c>
      <c r="Y81">
        <f>(Z81/AA81*100)</f>
        <v>0</v>
      </c>
      <c r="Z81">
        <f>DT81*(DY81+DZ81)/1000</f>
        <v>0</v>
      </c>
      <c r="AA81">
        <f>0.61365*exp(17.502*EA81/(240.97+EA81))</f>
        <v>0</v>
      </c>
      <c r="AB81">
        <f>(X81-DT81*(DY81+DZ81)/1000)</f>
        <v>0</v>
      </c>
      <c r="AC81">
        <f>(-J81*44100)</f>
        <v>0</v>
      </c>
      <c r="AD81">
        <f>2*29.3*R81*0.92*(EA81-W81)</f>
        <v>0</v>
      </c>
      <c r="AE81">
        <f>2*0.95*5.67E-8*(((EA81+$B$7)+273)^4-(W81+273)^4)</f>
        <v>0</v>
      </c>
      <c r="AF81">
        <f>U81+AE81+AC81+AD81</f>
        <v>0</v>
      </c>
      <c r="AG81">
        <f>DX81*AU81*(DS81-DR81*(1000-AU81*DU81)/(1000-AU81*DT81))/(100*DL81)</f>
        <v>0</v>
      </c>
      <c r="AH81">
        <f>1000*DX81*AU81*(DT81-DU81)/(100*DL81*(1000-AU81*DT81))</f>
        <v>0</v>
      </c>
      <c r="AI81">
        <f>(AJ81 - AK81 - DY81*1E3/(8.314*(EA81+273.15)) * AM81/DX81 * AL81) * DX81/(100*DL81) * (1000 - DU81)/1000</f>
        <v>0</v>
      </c>
      <c r="AJ81">
        <v>1603.064499716819</v>
      </c>
      <c r="AK81">
        <v>1561.486363636363</v>
      </c>
      <c r="AL81">
        <v>5.119124525388917</v>
      </c>
      <c r="AM81">
        <v>66.57056802044264</v>
      </c>
      <c r="AN81">
        <f>(AP81 - AO81 + DY81*1E3/(8.314*(EA81+273.15)) * AR81/DX81 * AQ81) * DX81/(100*DL81) * 1000/(1000 - AP81)</f>
        <v>0</v>
      </c>
      <c r="AO81">
        <v>28.02876294721992</v>
      </c>
      <c r="AP81">
        <v>28.0166103030303</v>
      </c>
      <c r="AQ81">
        <v>0.005538343163279434</v>
      </c>
      <c r="AR81">
        <v>77.99991193535263</v>
      </c>
      <c r="AS81">
        <v>0</v>
      </c>
      <c r="AT81">
        <v>0</v>
      </c>
      <c r="AU81">
        <f>IF(AS81*$H$13&gt;=AW81,1.0,(AW81/(AW81-AS81*$H$13)))</f>
        <v>0</v>
      </c>
      <c r="AV81">
        <f>(AU81-1)*100</f>
        <v>0</v>
      </c>
      <c r="AW81">
        <f>MAX(0,($B$13+$C$13*EF81)/(1+$D$13*EF81)*DY81/(EA81+273)*$E$13)</f>
        <v>0</v>
      </c>
      <c r="AX81" t="s">
        <v>429</v>
      </c>
      <c r="AY81" t="s">
        <v>429</v>
      </c>
      <c r="AZ81">
        <v>0</v>
      </c>
      <c r="BA81">
        <v>0</v>
      </c>
      <c r="BB81">
        <f>1-AZ81/BA81</f>
        <v>0</v>
      </c>
      <c r="BC81">
        <v>0</v>
      </c>
      <c r="BD81" t="s">
        <v>429</v>
      </c>
      <c r="BE81" t="s">
        <v>429</v>
      </c>
      <c r="BF81">
        <v>0</v>
      </c>
      <c r="BG81">
        <v>0</v>
      </c>
      <c r="BH81">
        <f>1-BF81/BG81</f>
        <v>0</v>
      </c>
      <c r="BI81">
        <v>0.5</v>
      </c>
      <c r="BJ81">
        <f>DI81</f>
        <v>0</v>
      </c>
      <c r="BK81">
        <f>L81</f>
        <v>0</v>
      </c>
      <c r="BL81">
        <f>BH81*BI81*BJ81</f>
        <v>0</v>
      </c>
      <c r="BM81">
        <f>(BK81-BC81)/BJ81</f>
        <v>0</v>
      </c>
      <c r="BN81">
        <f>(BA81-BG81)/BG81</f>
        <v>0</v>
      </c>
      <c r="BO81">
        <f>AZ81/(BB81+AZ81/BG81)</f>
        <v>0</v>
      </c>
      <c r="BP81" t="s">
        <v>429</v>
      </c>
      <c r="BQ81">
        <v>0</v>
      </c>
      <c r="BR81">
        <f>IF(BQ81&lt;&gt;0, BQ81, BO81)</f>
        <v>0</v>
      </c>
      <c r="BS81">
        <f>1-BR81/BG81</f>
        <v>0</v>
      </c>
      <c r="BT81">
        <f>(BG81-BF81)/(BG81-BR81)</f>
        <v>0</v>
      </c>
      <c r="BU81">
        <f>(BA81-BG81)/(BA81-BR81)</f>
        <v>0</v>
      </c>
      <c r="BV81">
        <f>(BG81-BF81)/(BG81-AZ81)</f>
        <v>0</v>
      </c>
      <c r="BW81">
        <f>(BA81-BG81)/(BA81-AZ81)</f>
        <v>0</v>
      </c>
      <c r="BX81">
        <f>(BT81*BR81/BF81)</f>
        <v>0</v>
      </c>
      <c r="BY81">
        <f>(1-BX81)</f>
        <v>0</v>
      </c>
      <c r="BZ81">
        <v>1254</v>
      </c>
      <c r="CA81">
        <v>290.0000000000001</v>
      </c>
      <c r="CB81">
        <v>1794.22</v>
      </c>
      <c r="CC81">
        <v>145</v>
      </c>
      <c r="CD81">
        <v>10489.1</v>
      </c>
      <c r="CE81">
        <v>1791.54</v>
      </c>
      <c r="CF81">
        <v>2.68</v>
      </c>
      <c r="CG81">
        <v>300.0000000000001</v>
      </c>
      <c r="CH81">
        <v>24</v>
      </c>
      <c r="CI81">
        <v>1830.069211033827</v>
      </c>
      <c r="CJ81">
        <v>2.659560471730547</v>
      </c>
      <c r="CK81">
        <v>-40.40927745103821</v>
      </c>
      <c r="CL81">
        <v>2.423317042066543</v>
      </c>
      <c r="CM81">
        <v>0.9085152786405289</v>
      </c>
      <c r="CN81">
        <v>-0.008400608898776423</v>
      </c>
      <c r="CO81">
        <v>289.9999999999999</v>
      </c>
      <c r="CP81">
        <v>1781.89</v>
      </c>
      <c r="CQ81">
        <v>685</v>
      </c>
      <c r="CR81">
        <v>10454.8</v>
      </c>
      <c r="CS81">
        <v>1791.42</v>
      </c>
      <c r="CT81">
        <v>-9.529999999999999</v>
      </c>
      <c r="DH81">
        <f>$B$11*EG81+$C$11*EH81+$F$11*ES81*(1-EV81)</f>
        <v>0</v>
      </c>
      <c r="DI81">
        <f>DH81*DJ81</f>
        <v>0</v>
      </c>
      <c r="DJ81">
        <f>($B$11*$D$9+$C$11*$D$9+$F$11*((FF81+EX81)/MAX(FF81+EX81+FG81, 0.1)*$I$9+FG81/MAX(FF81+EX81+FG81, 0.1)*$J$9))/($B$11+$C$11+$F$11)</f>
        <v>0</v>
      </c>
      <c r="DK81">
        <f>($B$11*$K$9+$C$11*$K$9+$F$11*((FF81+EX81)/MAX(FF81+EX81+FG81, 0.1)*$P$9+FG81/MAX(FF81+EX81+FG81, 0.1)*$Q$9))/($B$11+$C$11+$F$11)</f>
        <v>0</v>
      </c>
      <c r="DL81">
        <v>6</v>
      </c>
      <c r="DM81">
        <v>0.5</v>
      </c>
      <c r="DN81" t="s">
        <v>430</v>
      </c>
      <c r="DO81">
        <v>2</v>
      </c>
      <c r="DP81" t="b">
        <v>1</v>
      </c>
      <c r="DQ81">
        <v>1697742900.044444</v>
      </c>
      <c r="DR81">
        <v>1507.564444444444</v>
      </c>
      <c r="DS81">
        <v>1560.424444444445</v>
      </c>
      <c r="DT81">
        <v>28.00026666666666</v>
      </c>
      <c r="DU81">
        <v>28.02898888888889</v>
      </c>
      <c r="DV81">
        <v>1506.874444444445</v>
      </c>
      <c r="DW81">
        <v>28.00026666666666</v>
      </c>
      <c r="DX81">
        <v>499.9016666666666</v>
      </c>
      <c r="DY81">
        <v>98.47156666666666</v>
      </c>
      <c r="DZ81">
        <v>0.09982477777777779</v>
      </c>
      <c r="EA81">
        <v>30.30045555555556</v>
      </c>
      <c r="EB81">
        <v>29.94805555555556</v>
      </c>
      <c r="EC81">
        <v>999.9000000000001</v>
      </c>
      <c r="ED81">
        <v>0</v>
      </c>
      <c r="EE81">
        <v>0</v>
      </c>
      <c r="EF81">
        <v>10013.13111111111</v>
      </c>
      <c r="EG81">
        <v>0</v>
      </c>
      <c r="EH81">
        <v>345.6657777777778</v>
      </c>
      <c r="EI81">
        <v>-52.86002222222222</v>
      </c>
      <c r="EJ81">
        <v>1550.992222222222</v>
      </c>
      <c r="EK81">
        <v>1605.422222222222</v>
      </c>
      <c r="EL81">
        <v>-0.02870728888888889</v>
      </c>
      <c r="EM81">
        <v>1560.424444444445</v>
      </c>
      <c r="EN81">
        <v>28.02898888888889</v>
      </c>
      <c r="EO81">
        <v>2.757231111111111</v>
      </c>
      <c r="EP81">
        <v>2.760057777777778</v>
      </c>
      <c r="EQ81">
        <v>22.63022222222222</v>
      </c>
      <c r="ER81">
        <v>22.64712222222222</v>
      </c>
      <c r="ES81">
        <v>300.0558888888889</v>
      </c>
      <c r="ET81">
        <v>0.9000210000000001</v>
      </c>
      <c r="EU81">
        <v>0.09997880000000001</v>
      </c>
      <c r="EV81">
        <v>0</v>
      </c>
      <c r="EW81">
        <v>725.8511111111111</v>
      </c>
      <c r="EX81">
        <v>4.99916</v>
      </c>
      <c r="EY81">
        <v>3167.2</v>
      </c>
      <c r="EZ81">
        <v>2557.798888888889</v>
      </c>
      <c r="FA81">
        <v>36.812</v>
      </c>
      <c r="FB81">
        <v>40.125</v>
      </c>
      <c r="FC81">
        <v>38.25</v>
      </c>
      <c r="FD81">
        <v>40</v>
      </c>
      <c r="FE81">
        <v>39.25</v>
      </c>
      <c r="FF81">
        <v>265.5577777777778</v>
      </c>
      <c r="FG81">
        <v>29.5</v>
      </c>
      <c r="FH81">
        <v>0</v>
      </c>
      <c r="FI81">
        <v>2127.700000047684</v>
      </c>
      <c r="FJ81">
        <v>0</v>
      </c>
      <c r="FK81">
        <v>722.5528399999999</v>
      </c>
      <c r="FL81">
        <v>38.23699994937062</v>
      </c>
      <c r="FM81">
        <v>-10841.15689209127</v>
      </c>
      <c r="FN81">
        <v>4152.853599999999</v>
      </c>
      <c r="FO81">
        <v>15</v>
      </c>
      <c r="FP81">
        <v>1697740793</v>
      </c>
      <c r="FQ81" t="s">
        <v>431</v>
      </c>
      <c r="FR81">
        <v>1697740793</v>
      </c>
      <c r="FS81">
        <v>0</v>
      </c>
      <c r="FT81">
        <v>7</v>
      </c>
      <c r="FU81">
        <v>-0.032</v>
      </c>
      <c r="FV81">
        <v>0</v>
      </c>
      <c r="FW81">
        <v>0.159</v>
      </c>
      <c r="FX81">
        <v>0</v>
      </c>
      <c r="FY81">
        <v>415</v>
      </c>
      <c r="FZ81">
        <v>0</v>
      </c>
      <c r="GA81">
        <v>0.37</v>
      </c>
      <c r="GB81">
        <v>0</v>
      </c>
      <c r="GC81">
        <v>-54.00356097560975</v>
      </c>
      <c r="GD81">
        <v>6.037327526132442</v>
      </c>
      <c r="GE81">
        <v>0.6787373129131113</v>
      </c>
      <c r="GF81">
        <v>0</v>
      </c>
      <c r="GG81">
        <v>720.9406176470587</v>
      </c>
      <c r="GH81">
        <v>36.76982429859375</v>
      </c>
      <c r="GI81">
        <v>3.637823064405948</v>
      </c>
      <c r="GJ81">
        <v>0</v>
      </c>
      <c r="GK81">
        <v>0</v>
      </c>
      <c r="GL81">
        <v>2</v>
      </c>
      <c r="GM81" t="s">
        <v>432</v>
      </c>
      <c r="GN81">
        <v>3.12787</v>
      </c>
      <c r="GO81">
        <v>2.76367</v>
      </c>
      <c r="GP81">
        <v>0.228821</v>
      </c>
      <c r="GQ81">
        <v>0.232815</v>
      </c>
      <c r="GR81">
        <v>0.129765</v>
      </c>
      <c r="GS81">
        <v>0.128053</v>
      </c>
      <c r="GT81">
        <v>23404.7</v>
      </c>
      <c r="GU81">
        <v>24771.4</v>
      </c>
      <c r="GV81">
        <v>30060.6</v>
      </c>
      <c r="GW81">
        <v>33164.4</v>
      </c>
      <c r="GX81">
        <v>37358.9</v>
      </c>
      <c r="GY81">
        <v>44333.7</v>
      </c>
      <c r="GZ81">
        <v>37055.1</v>
      </c>
      <c r="HA81">
        <v>44388.1</v>
      </c>
      <c r="HB81">
        <v>1.9522</v>
      </c>
      <c r="HC81">
        <v>1.9867</v>
      </c>
      <c r="HD81">
        <v>0.0123978</v>
      </c>
      <c r="HE81">
        <v>0</v>
      </c>
      <c r="HF81">
        <v>29.7467</v>
      </c>
      <c r="HG81">
        <v>999.9</v>
      </c>
      <c r="HH81">
        <v>62.4</v>
      </c>
      <c r="HI81">
        <v>33.8</v>
      </c>
      <c r="HJ81">
        <v>33.4828</v>
      </c>
      <c r="HK81">
        <v>62.1118</v>
      </c>
      <c r="HL81">
        <v>30.653</v>
      </c>
      <c r="HM81">
        <v>1</v>
      </c>
      <c r="HN81">
        <v>0.284235</v>
      </c>
      <c r="HO81">
        <v>-1.44544</v>
      </c>
      <c r="HP81">
        <v>20.3069</v>
      </c>
      <c r="HQ81">
        <v>5.19887</v>
      </c>
      <c r="HR81">
        <v>11.8542</v>
      </c>
      <c r="HS81">
        <v>4.9824</v>
      </c>
      <c r="HT81">
        <v>3.26203</v>
      </c>
      <c r="HU81">
        <v>769.5</v>
      </c>
      <c r="HV81">
        <v>4078.2</v>
      </c>
      <c r="HW81">
        <v>6899.8</v>
      </c>
      <c r="HX81">
        <v>40</v>
      </c>
      <c r="HY81">
        <v>1.88339</v>
      </c>
      <c r="HZ81">
        <v>1.8794</v>
      </c>
      <c r="IA81">
        <v>1.88149</v>
      </c>
      <c r="IB81">
        <v>1.87996</v>
      </c>
      <c r="IC81">
        <v>1.8782</v>
      </c>
      <c r="ID81">
        <v>1.87777</v>
      </c>
      <c r="IE81">
        <v>1.87964</v>
      </c>
      <c r="IF81">
        <v>1.87625</v>
      </c>
      <c r="IG81">
        <v>0</v>
      </c>
      <c r="IH81">
        <v>0</v>
      </c>
      <c r="II81">
        <v>0</v>
      </c>
      <c r="IJ81">
        <v>0</v>
      </c>
      <c r="IK81" t="s">
        <v>433</v>
      </c>
      <c r="IL81" t="s">
        <v>434</v>
      </c>
      <c r="IM81" t="s">
        <v>435</v>
      </c>
      <c r="IN81" t="s">
        <v>435</v>
      </c>
      <c r="IO81" t="s">
        <v>435</v>
      </c>
      <c r="IP81" t="s">
        <v>435</v>
      </c>
      <c r="IQ81">
        <v>0</v>
      </c>
      <c r="IR81">
        <v>100</v>
      </c>
      <c r="IS81">
        <v>100</v>
      </c>
      <c r="IT81">
        <v>0.6899999999999999</v>
      </c>
      <c r="IU81">
        <v>0</v>
      </c>
      <c r="IV81">
        <v>-0.1957176418348122</v>
      </c>
      <c r="IW81">
        <v>0.001085284750954129</v>
      </c>
      <c r="IX81">
        <v>-2.12959365371586E-07</v>
      </c>
      <c r="IY81">
        <v>-7.809812456259381E-11</v>
      </c>
      <c r="IZ81">
        <v>0</v>
      </c>
      <c r="JA81">
        <v>0</v>
      </c>
      <c r="JB81">
        <v>0</v>
      </c>
      <c r="JC81">
        <v>0</v>
      </c>
      <c r="JD81">
        <v>18</v>
      </c>
      <c r="JE81">
        <v>2008</v>
      </c>
      <c r="JF81">
        <v>-1</v>
      </c>
      <c r="JG81">
        <v>-1</v>
      </c>
      <c r="JH81">
        <v>35.2</v>
      </c>
      <c r="JI81">
        <v>28295715</v>
      </c>
      <c r="JJ81">
        <v>3.16162</v>
      </c>
      <c r="JK81">
        <v>2.5708</v>
      </c>
      <c r="JL81">
        <v>1.54541</v>
      </c>
      <c r="JM81">
        <v>2.33398</v>
      </c>
      <c r="JN81">
        <v>1.5918</v>
      </c>
      <c r="JO81">
        <v>2.37793</v>
      </c>
      <c r="JP81">
        <v>38.8211</v>
      </c>
      <c r="JQ81">
        <v>15.2878</v>
      </c>
      <c r="JR81">
        <v>18</v>
      </c>
      <c r="JS81">
        <v>508.173</v>
      </c>
      <c r="JT81">
        <v>500.76</v>
      </c>
      <c r="JU81">
        <v>29.0461</v>
      </c>
      <c r="JV81">
        <v>30.9472</v>
      </c>
      <c r="JW81">
        <v>30.0009</v>
      </c>
      <c r="JX81">
        <v>30.9458</v>
      </c>
      <c r="JY81">
        <v>30.9032</v>
      </c>
      <c r="JZ81">
        <v>63.4606</v>
      </c>
      <c r="KA81">
        <v>26.1834</v>
      </c>
      <c r="KB81">
        <v>61.4092</v>
      </c>
      <c r="KC81">
        <v>29.2284</v>
      </c>
      <c r="KD81">
        <v>1604.43</v>
      </c>
      <c r="KE81">
        <v>27.9533</v>
      </c>
      <c r="KF81">
        <v>101.242</v>
      </c>
      <c r="KG81">
        <v>100.749</v>
      </c>
    </row>
    <row r="82" spans="1:293">
      <c r="A82">
        <v>66</v>
      </c>
      <c r="B82">
        <v>1697742907.6</v>
      </c>
      <c r="C82">
        <v>324.5</v>
      </c>
      <c r="D82" t="s">
        <v>565</v>
      </c>
      <c r="E82" t="s">
        <v>566</v>
      </c>
      <c r="F82">
        <v>5</v>
      </c>
      <c r="G82" t="s">
        <v>427</v>
      </c>
      <c r="H82" t="s">
        <v>428</v>
      </c>
      <c r="I82">
        <v>1697742905.1</v>
      </c>
      <c r="J82">
        <f>(K82)/1000</f>
        <v>0</v>
      </c>
      <c r="K82">
        <f>IF(DP82, AN82, AH82)</f>
        <v>0</v>
      </c>
      <c r="L82">
        <f>IF(DP82, AI82, AG82)</f>
        <v>0</v>
      </c>
      <c r="M82">
        <f>DR82 - IF(AU82&gt;1, L82*DL82*100.0/(AW82*EF82), 0)</f>
        <v>0</v>
      </c>
      <c r="N82">
        <f>((T82-J82/2)*M82-L82)/(T82+J82/2)</f>
        <v>0</v>
      </c>
      <c r="O82">
        <f>N82*(DY82+DZ82)/1000.0</f>
        <v>0</v>
      </c>
      <c r="P82">
        <f>(DR82 - IF(AU82&gt;1, L82*DL82*100.0/(AW82*EF82), 0))*(DY82+DZ82)/1000.0</f>
        <v>0</v>
      </c>
      <c r="Q82">
        <f>2.0/((1/S82-1/R82)+SIGN(S82)*SQRT((1/S82-1/R82)*(1/S82-1/R82) + 4*DM82/((DM82+1)*(DM82+1))*(2*1/S82*1/R82-1/R82*1/R82)))</f>
        <v>0</v>
      </c>
      <c r="R82">
        <f>IF(LEFT(DN82,1)&lt;&gt;"0",IF(LEFT(DN82,1)="1",3.0,DO82),$D$5+$E$5*(EF82*DY82/($K$5*1000))+$F$5*(EF82*DY82/($K$5*1000))*MAX(MIN(DL82,$J$5),$I$5)*MAX(MIN(DL82,$J$5),$I$5)+$G$5*MAX(MIN(DL82,$J$5),$I$5)*(EF82*DY82/($K$5*1000))+$H$5*(EF82*DY82/($K$5*1000))*(EF82*DY82/($K$5*1000)))</f>
        <v>0</v>
      </c>
      <c r="S82">
        <f>J82*(1000-(1000*0.61365*exp(17.502*W82/(240.97+W82))/(DY82+DZ82)+DT82)/2)/(1000*0.61365*exp(17.502*W82/(240.97+W82))/(DY82+DZ82)-DT82)</f>
        <v>0</v>
      </c>
      <c r="T82">
        <f>1/((DM82+1)/(Q82/1.6)+1/(R82/1.37)) + DM82/((DM82+1)/(Q82/1.6) + DM82/(R82/1.37))</f>
        <v>0</v>
      </c>
      <c r="U82">
        <f>(DH82*DK82)</f>
        <v>0</v>
      </c>
      <c r="V82">
        <f>(EA82+(U82+2*0.95*5.67E-8*(((EA82+$B$7)+273)^4-(EA82+273)^4)-44100*J82)/(1.84*29.3*R82+8*0.95*5.67E-8*(EA82+273)^3))</f>
        <v>0</v>
      </c>
      <c r="W82">
        <f>($C$7*EB82+$D$7*EC82+$E$7*V82)</f>
        <v>0</v>
      </c>
      <c r="X82">
        <f>0.61365*exp(17.502*W82/(240.97+W82))</f>
        <v>0</v>
      </c>
      <c r="Y82">
        <f>(Z82/AA82*100)</f>
        <v>0</v>
      </c>
      <c r="Z82">
        <f>DT82*(DY82+DZ82)/1000</f>
        <v>0</v>
      </c>
      <c r="AA82">
        <f>0.61365*exp(17.502*EA82/(240.97+EA82))</f>
        <v>0</v>
      </c>
      <c r="AB82">
        <f>(X82-DT82*(DY82+DZ82)/1000)</f>
        <v>0</v>
      </c>
      <c r="AC82">
        <f>(-J82*44100)</f>
        <v>0</v>
      </c>
      <c r="AD82">
        <f>2*29.3*R82*0.92*(EA82-W82)</f>
        <v>0</v>
      </c>
      <c r="AE82">
        <f>2*0.95*5.67E-8*(((EA82+$B$7)+273)^4-(W82+273)^4)</f>
        <v>0</v>
      </c>
      <c r="AF82">
        <f>U82+AE82+AC82+AD82</f>
        <v>0</v>
      </c>
      <c r="AG82">
        <f>DX82*AU82*(DS82-DR82*(1000-AU82*DU82)/(1000-AU82*DT82))/(100*DL82)</f>
        <v>0</v>
      </c>
      <c r="AH82">
        <f>1000*DX82*AU82*(DT82-DU82)/(100*DL82*(1000-AU82*DT82))</f>
        <v>0</v>
      </c>
      <c r="AI82">
        <f>(AJ82 - AK82 - DY82*1E3/(8.314*(EA82+273.15)) * AM82/DX82 * AL82) * DX82/(100*DL82) * (1000 - DU82)/1000</f>
        <v>0</v>
      </c>
      <c r="AJ82">
        <v>1627.679401845704</v>
      </c>
      <c r="AK82">
        <v>1586.508121212121</v>
      </c>
      <c r="AL82">
        <v>5.001225684138724</v>
      </c>
      <c r="AM82">
        <v>66.57056802044264</v>
      </c>
      <c r="AN82">
        <f>(AP82 - AO82 + DY82*1E3/(8.314*(EA82+273.15)) * AR82/DX82 * AQ82) * DX82/(100*DL82) * 1000/(1000 - AP82)</f>
        <v>0</v>
      </c>
      <c r="AO82">
        <v>28.03343099521458</v>
      </c>
      <c r="AP82">
        <v>28.04897393939393</v>
      </c>
      <c r="AQ82">
        <v>0.006917381218870948</v>
      </c>
      <c r="AR82">
        <v>77.99991193535263</v>
      </c>
      <c r="AS82">
        <v>0</v>
      </c>
      <c r="AT82">
        <v>0</v>
      </c>
      <c r="AU82">
        <f>IF(AS82*$H$13&gt;=AW82,1.0,(AW82/(AW82-AS82*$H$13)))</f>
        <v>0</v>
      </c>
      <c r="AV82">
        <f>(AU82-1)*100</f>
        <v>0</v>
      </c>
      <c r="AW82">
        <f>MAX(0,($B$13+$C$13*EF82)/(1+$D$13*EF82)*DY82/(EA82+273)*$E$13)</f>
        <v>0</v>
      </c>
      <c r="AX82" t="s">
        <v>429</v>
      </c>
      <c r="AY82" t="s">
        <v>429</v>
      </c>
      <c r="AZ82">
        <v>0</v>
      </c>
      <c r="BA82">
        <v>0</v>
      </c>
      <c r="BB82">
        <f>1-AZ82/BA82</f>
        <v>0</v>
      </c>
      <c r="BC82">
        <v>0</v>
      </c>
      <c r="BD82" t="s">
        <v>429</v>
      </c>
      <c r="BE82" t="s">
        <v>429</v>
      </c>
      <c r="BF82">
        <v>0</v>
      </c>
      <c r="BG82">
        <v>0</v>
      </c>
      <c r="BH82">
        <f>1-BF82/BG82</f>
        <v>0</v>
      </c>
      <c r="BI82">
        <v>0.5</v>
      </c>
      <c r="BJ82">
        <f>DI82</f>
        <v>0</v>
      </c>
      <c r="BK82">
        <f>L82</f>
        <v>0</v>
      </c>
      <c r="BL82">
        <f>BH82*BI82*BJ82</f>
        <v>0</v>
      </c>
      <c r="BM82">
        <f>(BK82-BC82)/BJ82</f>
        <v>0</v>
      </c>
      <c r="BN82">
        <f>(BA82-BG82)/BG82</f>
        <v>0</v>
      </c>
      <c r="BO82">
        <f>AZ82/(BB82+AZ82/BG82)</f>
        <v>0</v>
      </c>
      <c r="BP82" t="s">
        <v>429</v>
      </c>
      <c r="BQ82">
        <v>0</v>
      </c>
      <c r="BR82">
        <f>IF(BQ82&lt;&gt;0, BQ82, BO82)</f>
        <v>0</v>
      </c>
      <c r="BS82">
        <f>1-BR82/BG82</f>
        <v>0</v>
      </c>
      <c r="BT82">
        <f>(BG82-BF82)/(BG82-BR82)</f>
        <v>0</v>
      </c>
      <c r="BU82">
        <f>(BA82-BG82)/(BA82-BR82)</f>
        <v>0</v>
      </c>
      <c r="BV82">
        <f>(BG82-BF82)/(BG82-AZ82)</f>
        <v>0</v>
      </c>
      <c r="BW82">
        <f>(BA82-BG82)/(BA82-AZ82)</f>
        <v>0</v>
      </c>
      <c r="BX82">
        <f>(BT82*BR82/BF82)</f>
        <v>0</v>
      </c>
      <c r="BY82">
        <f>(1-BX82)</f>
        <v>0</v>
      </c>
      <c r="BZ82">
        <v>1254</v>
      </c>
      <c r="CA82">
        <v>290.0000000000001</v>
      </c>
      <c r="CB82">
        <v>1794.22</v>
      </c>
      <c r="CC82">
        <v>145</v>
      </c>
      <c r="CD82">
        <v>10489.1</v>
      </c>
      <c r="CE82">
        <v>1791.54</v>
      </c>
      <c r="CF82">
        <v>2.68</v>
      </c>
      <c r="CG82">
        <v>300.0000000000001</v>
      </c>
      <c r="CH82">
        <v>24</v>
      </c>
      <c r="CI82">
        <v>1830.069211033827</v>
      </c>
      <c r="CJ82">
        <v>2.659560471730547</v>
      </c>
      <c r="CK82">
        <v>-40.40927745103821</v>
      </c>
      <c r="CL82">
        <v>2.423317042066543</v>
      </c>
      <c r="CM82">
        <v>0.9085152786405289</v>
      </c>
      <c r="CN82">
        <v>-0.008400608898776423</v>
      </c>
      <c r="CO82">
        <v>289.9999999999999</v>
      </c>
      <c r="CP82">
        <v>1781.89</v>
      </c>
      <c r="CQ82">
        <v>685</v>
      </c>
      <c r="CR82">
        <v>10454.8</v>
      </c>
      <c r="CS82">
        <v>1791.42</v>
      </c>
      <c r="CT82">
        <v>-9.529999999999999</v>
      </c>
      <c r="DH82">
        <f>$B$11*EG82+$C$11*EH82+$F$11*ES82*(1-EV82)</f>
        <v>0</v>
      </c>
      <c r="DI82">
        <f>DH82*DJ82</f>
        <v>0</v>
      </c>
      <c r="DJ82">
        <f>($B$11*$D$9+$C$11*$D$9+$F$11*((FF82+EX82)/MAX(FF82+EX82+FG82, 0.1)*$I$9+FG82/MAX(FF82+EX82+FG82, 0.1)*$J$9))/($B$11+$C$11+$F$11)</f>
        <v>0</v>
      </c>
      <c r="DK82">
        <f>($B$11*$K$9+$C$11*$K$9+$F$11*((FF82+EX82)/MAX(FF82+EX82+FG82, 0.1)*$P$9+FG82/MAX(FF82+EX82+FG82, 0.1)*$Q$9))/($B$11+$C$11+$F$11)</f>
        <v>0</v>
      </c>
      <c r="DL82">
        <v>6</v>
      </c>
      <c r="DM82">
        <v>0.5</v>
      </c>
      <c r="DN82" t="s">
        <v>430</v>
      </c>
      <c r="DO82">
        <v>2</v>
      </c>
      <c r="DP82" t="b">
        <v>1</v>
      </c>
      <c r="DQ82">
        <v>1697742905.1</v>
      </c>
      <c r="DR82">
        <v>1532.291111111111</v>
      </c>
      <c r="DS82">
        <v>1584.798888888889</v>
      </c>
      <c r="DT82">
        <v>28.03916666666667</v>
      </c>
      <c r="DU82">
        <v>28.03383333333333</v>
      </c>
      <c r="DV82">
        <v>1531.605555555556</v>
      </c>
      <c r="DW82">
        <v>28.03916666666667</v>
      </c>
      <c r="DX82">
        <v>500.1555555555555</v>
      </c>
      <c r="DY82">
        <v>98.47084444444445</v>
      </c>
      <c r="DZ82">
        <v>0.1001764888888889</v>
      </c>
      <c r="EA82">
        <v>30.3124</v>
      </c>
      <c r="EB82">
        <v>29.95943333333334</v>
      </c>
      <c r="EC82">
        <v>999.9000000000001</v>
      </c>
      <c r="ED82">
        <v>0</v>
      </c>
      <c r="EE82">
        <v>0</v>
      </c>
      <c r="EF82">
        <v>9998.611111111111</v>
      </c>
      <c r="EG82">
        <v>0</v>
      </c>
      <c r="EH82">
        <v>316.0616666666667</v>
      </c>
      <c r="EI82">
        <v>-52.50634444444444</v>
      </c>
      <c r="EJ82">
        <v>1576.493333333333</v>
      </c>
      <c r="EK82">
        <v>1630.507777777778</v>
      </c>
      <c r="EL82">
        <v>0.005315143333333333</v>
      </c>
      <c r="EM82">
        <v>1584.798888888889</v>
      </c>
      <c r="EN82">
        <v>28.03383333333333</v>
      </c>
      <c r="EO82">
        <v>2.76104</v>
      </c>
      <c r="EP82">
        <v>2.760516666666666</v>
      </c>
      <c r="EQ82">
        <v>22.65298888888888</v>
      </c>
      <c r="ER82">
        <v>22.64986666666667</v>
      </c>
      <c r="ES82">
        <v>300.0198888888889</v>
      </c>
      <c r="ET82">
        <v>0.9000086666666667</v>
      </c>
      <c r="EU82">
        <v>0.09999115555555556</v>
      </c>
      <c r="EV82">
        <v>0</v>
      </c>
      <c r="EW82">
        <v>728.746</v>
      </c>
      <c r="EX82">
        <v>4.99916</v>
      </c>
      <c r="EY82">
        <v>3136.004444444444</v>
      </c>
      <c r="EZ82">
        <v>2557.477777777778</v>
      </c>
      <c r="FA82">
        <v>36.819</v>
      </c>
      <c r="FB82">
        <v>40.13877777777778</v>
      </c>
      <c r="FC82">
        <v>38.25</v>
      </c>
      <c r="FD82">
        <v>40</v>
      </c>
      <c r="FE82">
        <v>39.25</v>
      </c>
      <c r="FF82">
        <v>265.5211111111112</v>
      </c>
      <c r="FG82">
        <v>29.5</v>
      </c>
      <c r="FH82">
        <v>0</v>
      </c>
      <c r="FI82">
        <v>2133.100000143051</v>
      </c>
      <c r="FJ82">
        <v>0</v>
      </c>
      <c r="FK82">
        <v>725.7956538461539</v>
      </c>
      <c r="FL82">
        <v>37.47736751231847</v>
      </c>
      <c r="FM82">
        <v>-7302.260840884143</v>
      </c>
      <c r="FN82">
        <v>3517.358846153846</v>
      </c>
      <c r="FO82">
        <v>15</v>
      </c>
      <c r="FP82">
        <v>1697740793</v>
      </c>
      <c r="FQ82" t="s">
        <v>431</v>
      </c>
      <c r="FR82">
        <v>1697740793</v>
      </c>
      <c r="FS82">
        <v>0</v>
      </c>
      <c r="FT82">
        <v>7</v>
      </c>
      <c r="FU82">
        <v>-0.032</v>
      </c>
      <c r="FV82">
        <v>0</v>
      </c>
      <c r="FW82">
        <v>0.159</v>
      </c>
      <c r="FX82">
        <v>0</v>
      </c>
      <c r="FY82">
        <v>415</v>
      </c>
      <c r="FZ82">
        <v>0</v>
      </c>
      <c r="GA82">
        <v>0.37</v>
      </c>
      <c r="GB82">
        <v>0</v>
      </c>
      <c r="GC82">
        <v>-53.58234390243902</v>
      </c>
      <c r="GD82">
        <v>7.991705226480849</v>
      </c>
      <c r="GE82">
        <v>0.8408063325191378</v>
      </c>
      <c r="GF82">
        <v>0</v>
      </c>
      <c r="GG82">
        <v>723.5004705882354</v>
      </c>
      <c r="GH82">
        <v>37.40788390025295</v>
      </c>
      <c r="GI82">
        <v>3.692130137876681</v>
      </c>
      <c r="GJ82">
        <v>0</v>
      </c>
      <c r="GK82">
        <v>0</v>
      </c>
      <c r="GL82">
        <v>2</v>
      </c>
      <c r="GM82" t="s">
        <v>432</v>
      </c>
      <c r="GN82">
        <v>3.12804</v>
      </c>
      <c r="GO82">
        <v>2.76349</v>
      </c>
      <c r="GP82">
        <v>0.231002</v>
      </c>
      <c r="GQ82">
        <v>0.234997</v>
      </c>
      <c r="GR82">
        <v>0.129857</v>
      </c>
      <c r="GS82">
        <v>0.128066</v>
      </c>
      <c r="GT82">
        <v>23338.1</v>
      </c>
      <c r="GU82">
        <v>24700.3</v>
      </c>
      <c r="GV82">
        <v>30060.4</v>
      </c>
      <c r="GW82">
        <v>33163.9</v>
      </c>
      <c r="GX82">
        <v>37355.1</v>
      </c>
      <c r="GY82">
        <v>44333</v>
      </c>
      <c r="GZ82">
        <v>37055</v>
      </c>
      <c r="HA82">
        <v>44387.8</v>
      </c>
      <c r="HB82">
        <v>1.95205</v>
      </c>
      <c r="HC82">
        <v>1.98625</v>
      </c>
      <c r="HD82">
        <v>0.0140965</v>
      </c>
      <c r="HE82">
        <v>0</v>
      </c>
      <c r="HF82">
        <v>29.7365</v>
      </c>
      <c r="HG82">
        <v>999.9</v>
      </c>
      <c r="HH82">
        <v>62.4</v>
      </c>
      <c r="HI82">
        <v>33.8</v>
      </c>
      <c r="HJ82">
        <v>33.4849</v>
      </c>
      <c r="HK82">
        <v>61.6118</v>
      </c>
      <c r="HL82">
        <v>30.4928</v>
      </c>
      <c r="HM82">
        <v>1</v>
      </c>
      <c r="HN82">
        <v>0.281992</v>
      </c>
      <c r="HO82">
        <v>-0.399897</v>
      </c>
      <c r="HP82">
        <v>20.3157</v>
      </c>
      <c r="HQ82">
        <v>5.20157</v>
      </c>
      <c r="HR82">
        <v>11.8542</v>
      </c>
      <c r="HS82">
        <v>4.9833</v>
      </c>
      <c r="HT82">
        <v>3.26255</v>
      </c>
      <c r="HU82">
        <v>769.5</v>
      </c>
      <c r="HV82">
        <v>4078.2</v>
      </c>
      <c r="HW82">
        <v>6899.8</v>
      </c>
      <c r="HX82">
        <v>40</v>
      </c>
      <c r="HY82">
        <v>1.88339</v>
      </c>
      <c r="HZ82">
        <v>1.87941</v>
      </c>
      <c r="IA82">
        <v>1.8815</v>
      </c>
      <c r="IB82">
        <v>1.87999</v>
      </c>
      <c r="IC82">
        <v>1.8782</v>
      </c>
      <c r="ID82">
        <v>1.87776</v>
      </c>
      <c r="IE82">
        <v>1.87962</v>
      </c>
      <c r="IF82">
        <v>1.87628</v>
      </c>
      <c r="IG82">
        <v>0</v>
      </c>
      <c r="IH82">
        <v>0</v>
      </c>
      <c r="II82">
        <v>0</v>
      </c>
      <c r="IJ82">
        <v>0</v>
      </c>
      <c r="IK82" t="s">
        <v>433</v>
      </c>
      <c r="IL82" t="s">
        <v>434</v>
      </c>
      <c r="IM82" t="s">
        <v>435</v>
      </c>
      <c r="IN82" t="s">
        <v>435</v>
      </c>
      <c r="IO82" t="s">
        <v>435</v>
      </c>
      <c r="IP82" t="s">
        <v>435</v>
      </c>
      <c r="IQ82">
        <v>0</v>
      </c>
      <c r="IR82">
        <v>100</v>
      </c>
      <c r="IS82">
        <v>100</v>
      </c>
      <c r="IT82">
        <v>0.6899999999999999</v>
      </c>
      <c r="IU82">
        <v>0</v>
      </c>
      <c r="IV82">
        <v>-0.1957176418348122</v>
      </c>
      <c r="IW82">
        <v>0.001085284750954129</v>
      </c>
      <c r="IX82">
        <v>-2.12959365371586E-07</v>
      </c>
      <c r="IY82">
        <v>-7.809812456259381E-11</v>
      </c>
      <c r="IZ82">
        <v>0</v>
      </c>
      <c r="JA82">
        <v>0</v>
      </c>
      <c r="JB82">
        <v>0</v>
      </c>
      <c r="JC82">
        <v>0</v>
      </c>
      <c r="JD82">
        <v>18</v>
      </c>
      <c r="JE82">
        <v>2008</v>
      </c>
      <c r="JF82">
        <v>-1</v>
      </c>
      <c r="JG82">
        <v>-1</v>
      </c>
      <c r="JH82">
        <v>35.2</v>
      </c>
      <c r="JI82">
        <v>28295715.1</v>
      </c>
      <c r="JJ82">
        <v>3.20435</v>
      </c>
      <c r="JK82">
        <v>2.57568</v>
      </c>
      <c r="JL82">
        <v>1.54541</v>
      </c>
      <c r="JM82">
        <v>2.33398</v>
      </c>
      <c r="JN82">
        <v>1.5918</v>
      </c>
      <c r="JO82">
        <v>2.35718</v>
      </c>
      <c r="JP82">
        <v>38.7964</v>
      </c>
      <c r="JQ82">
        <v>15.2878</v>
      </c>
      <c r="JR82">
        <v>18</v>
      </c>
      <c r="JS82">
        <v>508.13</v>
      </c>
      <c r="JT82">
        <v>500.489</v>
      </c>
      <c r="JU82">
        <v>29.3158</v>
      </c>
      <c r="JV82">
        <v>30.9586</v>
      </c>
      <c r="JW82">
        <v>29.9993</v>
      </c>
      <c r="JX82">
        <v>30.9524</v>
      </c>
      <c r="JY82">
        <v>30.9065</v>
      </c>
      <c r="JZ82">
        <v>64.22029999999999</v>
      </c>
      <c r="KA82">
        <v>26.1834</v>
      </c>
      <c r="KB82">
        <v>61.4092</v>
      </c>
      <c r="KC82">
        <v>29.2601</v>
      </c>
      <c r="KD82">
        <v>1624.47</v>
      </c>
      <c r="KE82">
        <v>27.9014</v>
      </c>
      <c r="KF82">
        <v>101.241</v>
      </c>
      <c r="KG82">
        <v>100.748</v>
      </c>
    </row>
    <row r="83" spans="1:293">
      <c r="A83">
        <v>67</v>
      </c>
      <c r="B83">
        <v>1697742912.6</v>
      </c>
      <c r="C83">
        <v>329.5</v>
      </c>
      <c r="D83" t="s">
        <v>567</v>
      </c>
      <c r="E83" t="s">
        <v>568</v>
      </c>
      <c r="F83">
        <v>5</v>
      </c>
      <c r="G83" t="s">
        <v>427</v>
      </c>
      <c r="H83" t="s">
        <v>428</v>
      </c>
      <c r="I83">
        <v>1697742909.8</v>
      </c>
      <c r="J83">
        <f>(K83)/1000</f>
        <v>0</v>
      </c>
      <c r="K83">
        <f>IF(DP83, AN83, AH83)</f>
        <v>0</v>
      </c>
      <c r="L83">
        <f>IF(DP83, AI83, AG83)</f>
        <v>0</v>
      </c>
      <c r="M83">
        <f>DR83 - IF(AU83&gt;1, L83*DL83*100.0/(AW83*EF83), 0)</f>
        <v>0</v>
      </c>
      <c r="N83">
        <f>((T83-J83/2)*M83-L83)/(T83+J83/2)</f>
        <v>0</v>
      </c>
      <c r="O83">
        <f>N83*(DY83+DZ83)/1000.0</f>
        <v>0</v>
      </c>
      <c r="P83">
        <f>(DR83 - IF(AU83&gt;1, L83*DL83*100.0/(AW83*EF83), 0))*(DY83+DZ83)/1000.0</f>
        <v>0</v>
      </c>
      <c r="Q83">
        <f>2.0/((1/S83-1/R83)+SIGN(S83)*SQRT((1/S83-1/R83)*(1/S83-1/R83) + 4*DM83/((DM83+1)*(DM83+1))*(2*1/S83*1/R83-1/R83*1/R83)))</f>
        <v>0</v>
      </c>
      <c r="R83">
        <f>IF(LEFT(DN83,1)&lt;&gt;"0",IF(LEFT(DN83,1)="1",3.0,DO83),$D$5+$E$5*(EF83*DY83/($K$5*1000))+$F$5*(EF83*DY83/($K$5*1000))*MAX(MIN(DL83,$J$5),$I$5)*MAX(MIN(DL83,$J$5),$I$5)+$G$5*MAX(MIN(DL83,$J$5),$I$5)*(EF83*DY83/($K$5*1000))+$H$5*(EF83*DY83/($K$5*1000))*(EF83*DY83/($K$5*1000)))</f>
        <v>0</v>
      </c>
      <c r="S83">
        <f>J83*(1000-(1000*0.61365*exp(17.502*W83/(240.97+W83))/(DY83+DZ83)+DT83)/2)/(1000*0.61365*exp(17.502*W83/(240.97+W83))/(DY83+DZ83)-DT83)</f>
        <v>0</v>
      </c>
      <c r="T83">
        <f>1/((DM83+1)/(Q83/1.6)+1/(R83/1.37)) + DM83/((DM83+1)/(Q83/1.6) + DM83/(R83/1.37))</f>
        <v>0</v>
      </c>
      <c r="U83">
        <f>(DH83*DK83)</f>
        <v>0</v>
      </c>
      <c r="V83">
        <f>(EA83+(U83+2*0.95*5.67E-8*(((EA83+$B$7)+273)^4-(EA83+273)^4)-44100*J83)/(1.84*29.3*R83+8*0.95*5.67E-8*(EA83+273)^3))</f>
        <v>0</v>
      </c>
      <c r="W83">
        <f>($C$7*EB83+$D$7*EC83+$E$7*V83)</f>
        <v>0</v>
      </c>
      <c r="X83">
        <f>0.61365*exp(17.502*W83/(240.97+W83))</f>
        <v>0</v>
      </c>
      <c r="Y83">
        <f>(Z83/AA83*100)</f>
        <v>0</v>
      </c>
      <c r="Z83">
        <f>DT83*(DY83+DZ83)/1000</f>
        <v>0</v>
      </c>
      <c r="AA83">
        <f>0.61365*exp(17.502*EA83/(240.97+EA83))</f>
        <v>0</v>
      </c>
      <c r="AB83">
        <f>(X83-DT83*(DY83+DZ83)/1000)</f>
        <v>0</v>
      </c>
      <c r="AC83">
        <f>(-J83*44100)</f>
        <v>0</v>
      </c>
      <c r="AD83">
        <f>2*29.3*R83*0.92*(EA83-W83)</f>
        <v>0</v>
      </c>
      <c r="AE83">
        <f>2*0.95*5.67E-8*(((EA83+$B$7)+273)^4-(W83+273)^4)</f>
        <v>0</v>
      </c>
      <c r="AF83">
        <f>U83+AE83+AC83+AD83</f>
        <v>0</v>
      </c>
      <c r="AG83">
        <f>DX83*AU83*(DS83-DR83*(1000-AU83*DU83)/(1000-AU83*DT83))/(100*DL83)</f>
        <v>0</v>
      </c>
      <c r="AH83">
        <f>1000*DX83*AU83*(DT83-DU83)/(100*DL83*(1000-AU83*DT83))</f>
        <v>0</v>
      </c>
      <c r="AI83">
        <f>(AJ83 - AK83 - DY83*1E3/(8.314*(EA83+273.15)) * AM83/DX83 * AL83) * DX83/(100*DL83) * (1000 - DU83)/1000</f>
        <v>0</v>
      </c>
      <c r="AJ83">
        <v>1653.746957605292</v>
      </c>
      <c r="AK83">
        <v>1612.070727272727</v>
      </c>
      <c r="AL83">
        <v>5.11608468140835</v>
      </c>
      <c r="AM83">
        <v>66.57056802044264</v>
      </c>
      <c r="AN83">
        <f>(AP83 - AO83 + DY83*1E3/(8.314*(EA83+273.15)) * AR83/DX83 * AQ83) * DX83/(100*DL83) * 1000/(1000 - AP83)</f>
        <v>0</v>
      </c>
      <c r="AO83">
        <v>28.0361808312081</v>
      </c>
      <c r="AP83">
        <v>28.05671090909091</v>
      </c>
      <c r="AQ83">
        <v>0.0008420072443590961</v>
      </c>
      <c r="AR83">
        <v>77.99991193535263</v>
      </c>
      <c r="AS83">
        <v>0</v>
      </c>
      <c r="AT83">
        <v>0</v>
      </c>
      <c r="AU83">
        <f>IF(AS83*$H$13&gt;=AW83,1.0,(AW83/(AW83-AS83*$H$13)))</f>
        <v>0</v>
      </c>
      <c r="AV83">
        <f>(AU83-1)*100</f>
        <v>0</v>
      </c>
      <c r="AW83">
        <f>MAX(0,($B$13+$C$13*EF83)/(1+$D$13*EF83)*DY83/(EA83+273)*$E$13)</f>
        <v>0</v>
      </c>
      <c r="AX83" t="s">
        <v>429</v>
      </c>
      <c r="AY83" t="s">
        <v>429</v>
      </c>
      <c r="AZ83">
        <v>0</v>
      </c>
      <c r="BA83">
        <v>0</v>
      </c>
      <c r="BB83">
        <f>1-AZ83/BA83</f>
        <v>0</v>
      </c>
      <c r="BC83">
        <v>0</v>
      </c>
      <c r="BD83" t="s">
        <v>429</v>
      </c>
      <c r="BE83" t="s">
        <v>429</v>
      </c>
      <c r="BF83">
        <v>0</v>
      </c>
      <c r="BG83">
        <v>0</v>
      </c>
      <c r="BH83">
        <f>1-BF83/BG83</f>
        <v>0</v>
      </c>
      <c r="BI83">
        <v>0.5</v>
      </c>
      <c r="BJ83">
        <f>DI83</f>
        <v>0</v>
      </c>
      <c r="BK83">
        <f>L83</f>
        <v>0</v>
      </c>
      <c r="BL83">
        <f>BH83*BI83*BJ83</f>
        <v>0</v>
      </c>
      <c r="BM83">
        <f>(BK83-BC83)/BJ83</f>
        <v>0</v>
      </c>
      <c r="BN83">
        <f>(BA83-BG83)/BG83</f>
        <v>0</v>
      </c>
      <c r="BO83">
        <f>AZ83/(BB83+AZ83/BG83)</f>
        <v>0</v>
      </c>
      <c r="BP83" t="s">
        <v>429</v>
      </c>
      <c r="BQ83">
        <v>0</v>
      </c>
      <c r="BR83">
        <f>IF(BQ83&lt;&gt;0, BQ83, BO83)</f>
        <v>0</v>
      </c>
      <c r="BS83">
        <f>1-BR83/BG83</f>
        <v>0</v>
      </c>
      <c r="BT83">
        <f>(BG83-BF83)/(BG83-BR83)</f>
        <v>0</v>
      </c>
      <c r="BU83">
        <f>(BA83-BG83)/(BA83-BR83)</f>
        <v>0</v>
      </c>
      <c r="BV83">
        <f>(BG83-BF83)/(BG83-AZ83)</f>
        <v>0</v>
      </c>
      <c r="BW83">
        <f>(BA83-BG83)/(BA83-AZ83)</f>
        <v>0</v>
      </c>
      <c r="BX83">
        <f>(BT83*BR83/BF83)</f>
        <v>0</v>
      </c>
      <c r="BY83">
        <f>(1-BX83)</f>
        <v>0</v>
      </c>
      <c r="BZ83">
        <v>1254</v>
      </c>
      <c r="CA83">
        <v>290.0000000000001</v>
      </c>
      <c r="CB83">
        <v>1794.22</v>
      </c>
      <c r="CC83">
        <v>145</v>
      </c>
      <c r="CD83">
        <v>10489.1</v>
      </c>
      <c r="CE83">
        <v>1791.54</v>
      </c>
      <c r="CF83">
        <v>2.68</v>
      </c>
      <c r="CG83">
        <v>300.0000000000001</v>
      </c>
      <c r="CH83">
        <v>24</v>
      </c>
      <c r="CI83">
        <v>1830.069211033827</v>
      </c>
      <c r="CJ83">
        <v>2.659560471730547</v>
      </c>
      <c r="CK83">
        <v>-40.40927745103821</v>
      </c>
      <c r="CL83">
        <v>2.423317042066543</v>
      </c>
      <c r="CM83">
        <v>0.9085152786405289</v>
      </c>
      <c r="CN83">
        <v>-0.008400608898776423</v>
      </c>
      <c r="CO83">
        <v>289.9999999999999</v>
      </c>
      <c r="CP83">
        <v>1781.89</v>
      </c>
      <c r="CQ83">
        <v>685</v>
      </c>
      <c r="CR83">
        <v>10454.8</v>
      </c>
      <c r="CS83">
        <v>1791.42</v>
      </c>
      <c r="CT83">
        <v>-9.529999999999999</v>
      </c>
      <c r="DH83">
        <f>$B$11*EG83+$C$11*EH83+$F$11*ES83*(1-EV83)</f>
        <v>0</v>
      </c>
      <c r="DI83">
        <f>DH83*DJ83</f>
        <v>0</v>
      </c>
      <c r="DJ83">
        <f>($B$11*$D$9+$C$11*$D$9+$F$11*((FF83+EX83)/MAX(FF83+EX83+FG83, 0.1)*$I$9+FG83/MAX(FF83+EX83+FG83, 0.1)*$J$9))/($B$11+$C$11+$F$11)</f>
        <v>0</v>
      </c>
      <c r="DK83">
        <f>($B$11*$K$9+$C$11*$K$9+$F$11*((FF83+EX83)/MAX(FF83+EX83+FG83, 0.1)*$P$9+FG83/MAX(FF83+EX83+FG83, 0.1)*$Q$9))/($B$11+$C$11+$F$11)</f>
        <v>0</v>
      </c>
      <c r="DL83">
        <v>6</v>
      </c>
      <c r="DM83">
        <v>0.5</v>
      </c>
      <c r="DN83" t="s">
        <v>430</v>
      </c>
      <c r="DO83">
        <v>2</v>
      </c>
      <c r="DP83" t="b">
        <v>1</v>
      </c>
      <c r="DQ83">
        <v>1697742909.8</v>
      </c>
      <c r="DR83">
        <v>1555.413</v>
      </c>
      <c r="DS83">
        <v>1608.513</v>
      </c>
      <c r="DT83">
        <v>28.0556</v>
      </c>
      <c r="DU83">
        <v>28.03447999999999</v>
      </c>
      <c r="DV83">
        <v>1554.732</v>
      </c>
      <c r="DW83">
        <v>28.0556</v>
      </c>
      <c r="DX83">
        <v>500.0159</v>
      </c>
      <c r="DY83">
        <v>98.47013000000001</v>
      </c>
      <c r="DZ83">
        <v>0.09980512</v>
      </c>
      <c r="EA83">
        <v>30.32889</v>
      </c>
      <c r="EB83">
        <v>29.97320999999999</v>
      </c>
      <c r="EC83">
        <v>999.9</v>
      </c>
      <c r="ED83">
        <v>0</v>
      </c>
      <c r="EE83">
        <v>0</v>
      </c>
      <c r="EF83">
        <v>10029.5</v>
      </c>
      <c r="EG83">
        <v>0</v>
      </c>
      <c r="EH83">
        <v>310.0078</v>
      </c>
      <c r="EI83">
        <v>-53.09952999999999</v>
      </c>
      <c r="EJ83">
        <v>1600.31</v>
      </c>
      <c r="EK83">
        <v>1654.907</v>
      </c>
      <c r="EL83">
        <v>0.02111777</v>
      </c>
      <c r="EM83">
        <v>1608.513</v>
      </c>
      <c r="EN83">
        <v>28.03447999999999</v>
      </c>
      <c r="EO83">
        <v>2.762638</v>
      </c>
      <c r="EP83">
        <v>2.760558</v>
      </c>
      <c r="EQ83">
        <v>22.66253</v>
      </c>
      <c r="ER83">
        <v>22.65012</v>
      </c>
      <c r="ES83">
        <v>300.0192</v>
      </c>
      <c r="ET83">
        <v>0.9000099</v>
      </c>
      <c r="EU83">
        <v>0.09998992000000001</v>
      </c>
      <c r="EV83">
        <v>0</v>
      </c>
      <c r="EW83">
        <v>731.394</v>
      </c>
      <c r="EX83">
        <v>4.999160000000001</v>
      </c>
      <c r="EY83">
        <v>3115.591</v>
      </c>
      <c r="EZ83">
        <v>2557.473</v>
      </c>
      <c r="FA83">
        <v>36.8183</v>
      </c>
      <c r="FB83">
        <v>40.1374</v>
      </c>
      <c r="FC83">
        <v>38.25</v>
      </c>
      <c r="FD83">
        <v>40</v>
      </c>
      <c r="FE83">
        <v>39.25</v>
      </c>
      <c r="FF83">
        <v>265.521</v>
      </c>
      <c r="FG83">
        <v>29.5</v>
      </c>
      <c r="FH83">
        <v>0</v>
      </c>
      <c r="FI83">
        <v>2137.900000095367</v>
      </c>
      <c r="FJ83">
        <v>0</v>
      </c>
      <c r="FK83">
        <v>728.6240384615386</v>
      </c>
      <c r="FL83">
        <v>33.9349401948644</v>
      </c>
      <c r="FM83">
        <v>-295.7271795134738</v>
      </c>
      <c r="FN83">
        <v>3142.146923076923</v>
      </c>
      <c r="FO83">
        <v>15</v>
      </c>
      <c r="FP83">
        <v>1697740793</v>
      </c>
      <c r="FQ83" t="s">
        <v>431</v>
      </c>
      <c r="FR83">
        <v>1697740793</v>
      </c>
      <c r="FS83">
        <v>0</v>
      </c>
      <c r="FT83">
        <v>7</v>
      </c>
      <c r="FU83">
        <v>-0.032</v>
      </c>
      <c r="FV83">
        <v>0</v>
      </c>
      <c r="FW83">
        <v>0.159</v>
      </c>
      <c r="FX83">
        <v>0</v>
      </c>
      <c r="FY83">
        <v>415</v>
      </c>
      <c r="FZ83">
        <v>0</v>
      </c>
      <c r="GA83">
        <v>0.37</v>
      </c>
      <c r="GB83">
        <v>0</v>
      </c>
      <c r="GC83">
        <v>-53.1886575</v>
      </c>
      <c r="GD83">
        <v>4.619683677298548</v>
      </c>
      <c r="GE83">
        <v>0.6694965100310453</v>
      </c>
      <c r="GF83">
        <v>0</v>
      </c>
      <c r="GG83">
        <v>726.4619411764706</v>
      </c>
      <c r="GH83">
        <v>36.87385790493118</v>
      </c>
      <c r="GI83">
        <v>3.637516589338972</v>
      </c>
      <c r="GJ83">
        <v>0</v>
      </c>
      <c r="GK83">
        <v>0</v>
      </c>
      <c r="GL83">
        <v>2</v>
      </c>
      <c r="GM83" t="s">
        <v>432</v>
      </c>
      <c r="GN83">
        <v>3.12812</v>
      </c>
      <c r="GO83">
        <v>2.76383</v>
      </c>
      <c r="GP83">
        <v>0.233205</v>
      </c>
      <c r="GQ83">
        <v>0.237162</v>
      </c>
      <c r="GR83">
        <v>0.129869</v>
      </c>
      <c r="GS83">
        <v>0.128026</v>
      </c>
      <c r="GT83">
        <v>23271.1</v>
      </c>
      <c r="GU83">
        <v>24630.4</v>
      </c>
      <c r="GV83">
        <v>30060.4</v>
      </c>
      <c r="GW83">
        <v>33164.1</v>
      </c>
      <c r="GX83">
        <v>37355</v>
      </c>
      <c r="GY83">
        <v>44335.1</v>
      </c>
      <c r="GZ83">
        <v>37055.1</v>
      </c>
      <c r="HA83">
        <v>44387.6</v>
      </c>
      <c r="HB83">
        <v>1.95198</v>
      </c>
      <c r="HC83">
        <v>1.98625</v>
      </c>
      <c r="HD83">
        <v>0.0160262</v>
      </c>
      <c r="HE83">
        <v>0</v>
      </c>
      <c r="HF83">
        <v>29.723</v>
      </c>
      <c r="HG83">
        <v>999.9</v>
      </c>
      <c r="HH83">
        <v>62.4</v>
      </c>
      <c r="HI83">
        <v>33.8</v>
      </c>
      <c r="HJ83">
        <v>33.484</v>
      </c>
      <c r="HK83">
        <v>61.6818</v>
      </c>
      <c r="HL83">
        <v>30.3686</v>
      </c>
      <c r="HM83">
        <v>1</v>
      </c>
      <c r="HN83">
        <v>0.282264</v>
      </c>
      <c r="HO83">
        <v>0.170054</v>
      </c>
      <c r="HP83">
        <v>20.3172</v>
      </c>
      <c r="HQ83">
        <v>5.20202</v>
      </c>
      <c r="HR83">
        <v>11.8542</v>
      </c>
      <c r="HS83">
        <v>4.98315</v>
      </c>
      <c r="HT83">
        <v>3.2624</v>
      </c>
      <c r="HU83">
        <v>769.7</v>
      </c>
      <c r="HV83">
        <v>4079.9</v>
      </c>
      <c r="HW83">
        <v>6904.7</v>
      </c>
      <c r="HX83">
        <v>40</v>
      </c>
      <c r="HY83">
        <v>1.88339</v>
      </c>
      <c r="HZ83">
        <v>1.8794</v>
      </c>
      <c r="IA83">
        <v>1.88149</v>
      </c>
      <c r="IB83">
        <v>1.87998</v>
      </c>
      <c r="IC83">
        <v>1.8782</v>
      </c>
      <c r="ID83">
        <v>1.87778</v>
      </c>
      <c r="IE83">
        <v>1.87961</v>
      </c>
      <c r="IF83">
        <v>1.8763</v>
      </c>
      <c r="IG83">
        <v>0</v>
      </c>
      <c r="IH83">
        <v>0</v>
      </c>
      <c r="II83">
        <v>0</v>
      </c>
      <c r="IJ83">
        <v>0</v>
      </c>
      <c r="IK83" t="s">
        <v>433</v>
      </c>
      <c r="IL83" t="s">
        <v>434</v>
      </c>
      <c r="IM83" t="s">
        <v>435</v>
      </c>
      <c r="IN83" t="s">
        <v>435</v>
      </c>
      <c r="IO83" t="s">
        <v>435</v>
      </c>
      <c r="IP83" t="s">
        <v>435</v>
      </c>
      <c r="IQ83">
        <v>0</v>
      </c>
      <c r="IR83">
        <v>100</v>
      </c>
      <c r="IS83">
        <v>100</v>
      </c>
      <c r="IT83">
        <v>0.68</v>
      </c>
      <c r="IU83">
        <v>0</v>
      </c>
      <c r="IV83">
        <v>-0.1957176418348122</v>
      </c>
      <c r="IW83">
        <v>0.001085284750954129</v>
      </c>
      <c r="IX83">
        <v>-2.12959365371586E-07</v>
      </c>
      <c r="IY83">
        <v>-7.809812456259381E-11</v>
      </c>
      <c r="IZ83">
        <v>0</v>
      </c>
      <c r="JA83">
        <v>0</v>
      </c>
      <c r="JB83">
        <v>0</v>
      </c>
      <c r="JC83">
        <v>0</v>
      </c>
      <c r="JD83">
        <v>18</v>
      </c>
      <c r="JE83">
        <v>2008</v>
      </c>
      <c r="JF83">
        <v>-1</v>
      </c>
      <c r="JG83">
        <v>-1</v>
      </c>
      <c r="JH83">
        <v>35.3</v>
      </c>
      <c r="JI83">
        <v>28295715.2</v>
      </c>
      <c r="JJ83">
        <v>3.24219</v>
      </c>
      <c r="JK83">
        <v>2.58545</v>
      </c>
      <c r="JL83">
        <v>1.54541</v>
      </c>
      <c r="JM83">
        <v>2.33398</v>
      </c>
      <c r="JN83">
        <v>1.5918</v>
      </c>
      <c r="JO83">
        <v>2.31934</v>
      </c>
      <c r="JP83">
        <v>38.7964</v>
      </c>
      <c r="JQ83">
        <v>15.2791</v>
      </c>
      <c r="JR83">
        <v>18</v>
      </c>
      <c r="JS83">
        <v>508.126</v>
      </c>
      <c r="JT83">
        <v>500.516</v>
      </c>
      <c r="JU83">
        <v>29.3726</v>
      </c>
      <c r="JV83">
        <v>30.9687</v>
      </c>
      <c r="JW83">
        <v>29.9999</v>
      </c>
      <c r="JX83">
        <v>30.9577</v>
      </c>
      <c r="JY83">
        <v>30.9099</v>
      </c>
      <c r="JZ83">
        <v>65.0617</v>
      </c>
      <c r="KA83">
        <v>26.4537</v>
      </c>
      <c r="KB83">
        <v>61.4092</v>
      </c>
      <c r="KC83">
        <v>29.2811</v>
      </c>
      <c r="KD83">
        <v>1654.52</v>
      </c>
      <c r="KE83">
        <v>27.8598</v>
      </c>
      <c r="KF83">
        <v>101.241</v>
      </c>
      <c r="KG83">
        <v>100.748</v>
      </c>
    </row>
    <row r="84" spans="1:293">
      <c r="A84">
        <v>68</v>
      </c>
      <c r="B84">
        <v>1697742917.6</v>
      </c>
      <c r="C84">
        <v>334.5</v>
      </c>
      <c r="D84" t="s">
        <v>569</v>
      </c>
      <c r="E84" t="s">
        <v>570</v>
      </c>
      <c r="F84">
        <v>5</v>
      </c>
      <c r="G84" t="s">
        <v>427</v>
      </c>
      <c r="H84" t="s">
        <v>428</v>
      </c>
      <c r="I84">
        <v>1697742915.1</v>
      </c>
      <c r="J84">
        <f>(K84)/1000</f>
        <v>0</v>
      </c>
      <c r="K84">
        <f>IF(DP84, AN84, AH84)</f>
        <v>0</v>
      </c>
      <c r="L84">
        <f>IF(DP84, AI84, AG84)</f>
        <v>0</v>
      </c>
      <c r="M84">
        <f>DR84 - IF(AU84&gt;1, L84*DL84*100.0/(AW84*EF84), 0)</f>
        <v>0</v>
      </c>
      <c r="N84">
        <f>((T84-J84/2)*M84-L84)/(T84+J84/2)</f>
        <v>0</v>
      </c>
      <c r="O84">
        <f>N84*(DY84+DZ84)/1000.0</f>
        <v>0</v>
      </c>
      <c r="P84">
        <f>(DR84 - IF(AU84&gt;1, L84*DL84*100.0/(AW84*EF84), 0))*(DY84+DZ84)/1000.0</f>
        <v>0</v>
      </c>
      <c r="Q84">
        <f>2.0/((1/S84-1/R84)+SIGN(S84)*SQRT((1/S84-1/R84)*(1/S84-1/R84) + 4*DM84/((DM84+1)*(DM84+1))*(2*1/S84*1/R84-1/R84*1/R84)))</f>
        <v>0</v>
      </c>
      <c r="R84">
        <f>IF(LEFT(DN84,1)&lt;&gt;"0",IF(LEFT(DN84,1)="1",3.0,DO84),$D$5+$E$5*(EF84*DY84/($K$5*1000))+$F$5*(EF84*DY84/($K$5*1000))*MAX(MIN(DL84,$J$5),$I$5)*MAX(MIN(DL84,$J$5),$I$5)+$G$5*MAX(MIN(DL84,$J$5),$I$5)*(EF84*DY84/($K$5*1000))+$H$5*(EF84*DY84/($K$5*1000))*(EF84*DY84/($K$5*1000)))</f>
        <v>0</v>
      </c>
      <c r="S84">
        <f>J84*(1000-(1000*0.61365*exp(17.502*W84/(240.97+W84))/(DY84+DZ84)+DT84)/2)/(1000*0.61365*exp(17.502*W84/(240.97+W84))/(DY84+DZ84)-DT84)</f>
        <v>0</v>
      </c>
      <c r="T84">
        <f>1/((DM84+1)/(Q84/1.6)+1/(R84/1.37)) + DM84/((DM84+1)/(Q84/1.6) + DM84/(R84/1.37))</f>
        <v>0</v>
      </c>
      <c r="U84">
        <f>(DH84*DK84)</f>
        <v>0</v>
      </c>
      <c r="V84">
        <f>(EA84+(U84+2*0.95*5.67E-8*(((EA84+$B$7)+273)^4-(EA84+273)^4)-44100*J84)/(1.84*29.3*R84+8*0.95*5.67E-8*(EA84+273)^3))</f>
        <v>0</v>
      </c>
      <c r="W84">
        <f>($C$7*EB84+$D$7*EC84+$E$7*V84)</f>
        <v>0</v>
      </c>
      <c r="X84">
        <f>0.61365*exp(17.502*W84/(240.97+W84))</f>
        <v>0</v>
      </c>
      <c r="Y84">
        <f>(Z84/AA84*100)</f>
        <v>0</v>
      </c>
      <c r="Z84">
        <f>DT84*(DY84+DZ84)/1000</f>
        <v>0</v>
      </c>
      <c r="AA84">
        <f>0.61365*exp(17.502*EA84/(240.97+EA84))</f>
        <v>0</v>
      </c>
      <c r="AB84">
        <f>(X84-DT84*(DY84+DZ84)/1000)</f>
        <v>0</v>
      </c>
      <c r="AC84">
        <f>(-J84*44100)</f>
        <v>0</v>
      </c>
      <c r="AD84">
        <f>2*29.3*R84*0.92*(EA84-W84)</f>
        <v>0</v>
      </c>
      <c r="AE84">
        <f>2*0.95*5.67E-8*(((EA84+$B$7)+273)^4-(W84+273)^4)</f>
        <v>0</v>
      </c>
      <c r="AF84">
        <f>U84+AE84+AC84+AD84</f>
        <v>0</v>
      </c>
      <c r="AG84">
        <f>DX84*AU84*(DS84-DR84*(1000-AU84*DU84)/(1000-AU84*DT84))/(100*DL84)</f>
        <v>0</v>
      </c>
      <c r="AH84">
        <f>1000*DX84*AU84*(DT84-DU84)/(100*DL84*(1000-AU84*DT84))</f>
        <v>0</v>
      </c>
      <c r="AI84">
        <f>(AJ84 - AK84 - DY84*1E3/(8.314*(EA84+273.15)) * AM84/DX84 * AL84) * DX84/(100*DL84) * (1000 - DU84)/1000</f>
        <v>0</v>
      </c>
      <c r="AJ84">
        <v>1679.334308154016</v>
      </c>
      <c r="AK84">
        <v>1637.630484848485</v>
      </c>
      <c r="AL84">
        <v>5.104073197515526</v>
      </c>
      <c r="AM84">
        <v>66.57056802044264</v>
      </c>
      <c r="AN84">
        <f>(AP84 - AO84 + DY84*1E3/(8.314*(EA84+273.15)) * AR84/DX84 * AQ84) * DX84/(100*DL84) * 1000/(1000 - AP84)</f>
        <v>0</v>
      </c>
      <c r="AO84">
        <v>27.9958714720795</v>
      </c>
      <c r="AP84">
        <v>28.03487818181817</v>
      </c>
      <c r="AQ84">
        <v>-0.0006280079231776418</v>
      </c>
      <c r="AR84">
        <v>77.99991193535263</v>
      </c>
      <c r="AS84">
        <v>0</v>
      </c>
      <c r="AT84">
        <v>0</v>
      </c>
      <c r="AU84">
        <f>IF(AS84*$H$13&gt;=AW84,1.0,(AW84/(AW84-AS84*$H$13)))</f>
        <v>0</v>
      </c>
      <c r="AV84">
        <f>(AU84-1)*100</f>
        <v>0</v>
      </c>
      <c r="AW84">
        <f>MAX(0,($B$13+$C$13*EF84)/(1+$D$13*EF84)*DY84/(EA84+273)*$E$13)</f>
        <v>0</v>
      </c>
      <c r="AX84" t="s">
        <v>429</v>
      </c>
      <c r="AY84" t="s">
        <v>429</v>
      </c>
      <c r="AZ84">
        <v>0</v>
      </c>
      <c r="BA84">
        <v>0</v>
      </c>
      <c r="BB84">
        <f>1-AZ84/BA84</f>
        <v>0</v>
      </c>
      <c r="BC84">
        <v>0</v>
      </c>
      <c r="BD84" t="s">
        <v>429</v>
      </c>
      <c r="BE84" t="s">
        <v>429</v>
      </c>
      <c r="BF84">
        <v>0</v>
      </c>
      <c r="BG84">
        <v>0</v>
      </c>
      <c r="BH84">
        <f>1-BF84/BG84</f>
        <v>0</v>
      </c>
      <c r="BI84">
        <v>0.5</v>
      </c>
      <c r="BJ84">
        <f>DI84</f>
        <v>0</v>
      </c>
      <c r="BK84">
        <f>L84</f>
        <v>0</v>
      </c>
      <c r="BL84">
        <f>BH84*BI84*BJ84</f>
        <v>0</v>
      </c>
      <c r="BM84">
        <f>(BK84-BC84)/BJ84</f>
        <v>0</v>
      </c>
      <c r="BN84">
        <f>(BA84-BG84)/BG84</f>
        <v>0</v>
      </c>
      <c r="BO84">
        <f>AZ84/(BB84+AZ84/BG84)</f>
        <v>0</v>
      </c>
      <c r="BP84" t="s">
        <v>429</v>
      </c>
      <c r="BQ84">
        <v>0</v>
      </c>
      <c r="BR84">
        <f>IF(BQ84&lt;&gt;0, BQ84, BO84)</f>
        <v>0</v>
      </c>
      <c r="BS84">
        <f>1-BR84/BG84</f>
        <v>0</v>
      </c>
      <c r="BT84">
        <f>(BG84-BF84)/(BG84-BR84)</f>
        <v>0</v>
      </c>
      <c r="BU84">
        <f>(BA84-BG84)/(BA84-BR84)</f>
        <v>0</v>
      </c>
      <c r="BV84">
        <f>(BG84-BF84)/(BG84-AZ84)</f>
        <v>0</v>
      </c>
      <c r="BW84">
        <f>(BA84-BG84)/(BA84-AZ84)</f>
        <v>0</v>
      </c>
      <c r="BX84">
        <f>(BT84*BR84/BF84)</f>
        <v>0</v>
      </c>
      <c r="BY84">
        <f>(1-BX84)</f>
        <v>0</v>
      </c>
      <c r="BZ84">
        <v>1254</v>
      </c>
      <c r="CA84">
        <v>290.0000000000001</v>
      </c>
      <c r="CB84">
        <v>1794.22</v>
      </c>
      <c r="CC84">
        <v>145</v>
      </c>
      <c r="CD84">
        <v>10489.1</v>
      </c>
      <c r="CE84">
        <v>1791.54</v>
      </c>
      <c r="CF84">
        <v>2.68</v>
      </c>
      <c r="CG84">
        <v>300.0000000000001</v>
      </c>
      <c r="CH84">
        <v>24</v>
      </c>
      <c r="CI84">
        <v>1830.069211033827</v>
      </c>
      <c r="CJ84">
        <v>2.659560471730547</v>
      </c>
      <c r="CK84">
        <v>-40.40927745103821</v>
      </c>
      <c r="CL84">
        <v>2.423317042066543</v>
      </c>
      <c r="CM84">
        <v>0.9085152786405289</v>
      </c>
      <c r="CN84">
        <v>-0.008400608898776423</v>
      </c>
      <c r="CO84">
        <v>289.9999999999999</v>
      </c>
      <c r="CP84">
        <v>1781.89</v>
      </c>
      <c r="CQ84">
        <v>685</v>
      </c>
      <c r="CR84">
        <v>10454.8</v>
      </c>
      <c r="CS84">
        <v>1791.42</v>
      </c>
      <c r="CT84">
        <v>-9.529999999999999</v>
      </c>
      <c r="DH84">
        <f>$B$11*EG84+$C$11*EH84+$F$11*ES84*(1-EV84)</f>
        <v>0</v>
      </c>
      <c r="DI84">
        <f>DH84*DJ84</f>
        <v>0</v>
      </c>
      <c r="DJ84">
        <f>($B$11*$D$9+$C$11*$D$9+$F$11*((FF84+EX84)/MAX(FF84+EX84+FG84, 0.1)*$I$9+FG84/MAX(FF84+EX84+FG84, 0.1)*$J$9))/($B$11+$C$11+$F$11)</f>
        <v>0</v>
      </c>
      <c r="DK84">
        <f>($B$11*$K$9+$C$11*$K$9+$F$11*((FF84+EX84)/MAX(FF84+EX84+FG84, 0.1)*$P$9+FG84/MAX(FF84+EX84+FG84, 0.1)*$Q$9))/($B$11+$C$11+$F$11)</f>
        <v>0</v>
      </c>
      <c r="DL84">
        <v>6</v>
      </c>
      <c r="DM84">
        <v>0.5</v>
      </c>
      <c r="DN84" t="s">
        <v>430</v>
      </c>
      <c r="DO84">
        <v>2</v>
      </c>
      <c r="DP84" t="b">
        <v>1</v>
      </c>
      <c r="DQ84">
        <v>1697742915.1</v>
      </c>
      <c r="DR84">
        <v>1581.781111111111</v>
      </c>
      <c r="DS84">
        <v>1635.024444444444</v>
      </c>
      <c r="DT84">
        <v>28.0467</v>
      </c>
      <c r="DU84">
        <v>27.98964444444444</v>
      </c>
      <c r="DV84">
        <v>1581.102222222222</v>
      </c>
      <c r="DW84">
        <v>28.0467</v>
      </c>
      <c r="DX84">
        <v>500.0014444444444</v>
      </c>
      <c r="DY84">
        <v>98.46907777777778</v>
      </c>
      <c r="DZ84">
        <v>0.1000771777777778</v>
      </c>
      <c r="EA84">
        <v>30.33254444444445</v>
      </c>
      <c r="EB84">
        <v>29.99115555555555</v>
      </c>
      <c r="EC84">
        <v>999.9000000000001</v>
      </c>
      <c r="ED84">
        <v>0</v>
      </c>
      <c r="EE84">
        <v>0</v>
      </c>
      <c r="EF84">
        <v>10006.45</v>
      </c>
      <c r="EG84">
        <v>0</v>
      </c>
      <c r="EH84">
        <v>309.7222222222222</v>
      </c>
      <c r="EI84">
        <v>-53.24367777777778</v>
      </c>
      <c r="EJ84">
        <v>1627.423333333333</v>
      </c>
      <c r="EK84">
        <v>1682.106666666667</v>
      </c>
      <c r="EL84">
        <v>0.0570507</v>
      </c>
      <c r="EM84">
        <v>1635.024444444444</v>
      </c>
      <c r="EN84">
        <v>27.98964444444444</v>
      </c>
      <c r="EO84">
        <v>2.761731111111111</v>
      </c>
      <c r="EP84">
        <v>2.756115555555555</v>
      </c>
      <c r="EQ84">
        <v>22.65712222222222</v>
      </c>
      <c r="ER84">
        <v>22.62356666666667</v>
      </c>
      <c r="ES84">
        <v>299.9873333333334</v>
      </c>
      <c r="ET84">
        <v>0.8999963333333333</v>
      </c>
      <c r="EU84">
        <v>0.1000035111111111</v>
      </c>
      <c r="EV84">
        <v>0</v>
      </c>
      <c r="EW84">
        <v>734.1511111111112</v>
      </c>
      <c r="EX84">
        <v>4.99916</v>
      </c>
      <c r="EY84">
        <v>3148.081111111111</v>
      </c>
      <c r="EZ84">
        <v>2557.187777777778</v>
      </c>
      <c r="FA84">
        <v>36.812</v>
      </c>
      <c r="FB84">
        <v>40.13877777777778</v>
      </c>
      <c r="FC84">
        <v>38.25</v>
      </c>
      <c r="FD84">
        <v>40</v>
      </c>
      <c r="FE84">
        <v>39.25</v>
      </c>
      <c r="FF84">
        <v>265.4866666666666</v>
      </c>
      <c r="FG84">
        <v>29.5</v>
      </c>
      <c r="FH84">
        <v>0</v>
      </c>
      <c r="FI84">
        <v>2142.700000047684</v>
      </c>
      <c r="FJ84">
        <v>0</v>
      </c>
      <c r="FK84">
        <v>731.3261153846154</v>
      </c>
      <c r="FL84">
        <v>32.47791448381989</v>
      </c>
      <c r="FM84">
        <v>49.03213655323149</v>
      </c>
      <c r="FN84">
        <v>3134.558076923077</v>
      </c>
      <c r="FO84">
        <v>15</v>
      </c>
      <c r="FP84">
        <v>1697740793</v>
      </c>
      <c r="FQ84" t="s">
        <v>431</v>
      </c>
      <c r="FR84">
        <v>1697740793</v>
      </c>
      <c r="FS84">
        <v>0</v>
      </c>
      <c r="FT84">
        <v>7</v>
      </c>
      <c r="FU84">
        <v>-0.032</v>
      </c>
      <c r="FV84">
        <v>0</v>
      </c>
      <c r="FW84">
        <v>0.159</v>
      </c>
      <c r="FX84">
        <v>0</v>
      </c>
      <c r="FY84">
        <v>415</v>
      </c>
      <c r="FZ84">
        <v>0</v>
      </c>
      <c r="GA84">
        <v>0.37</v>
      </c>
      <c r="GB84">
        <v>0</v>
      </c>
      <c r="GC84">
        <v>-52.9495075</v>
      </c>
      <c r="GD84">
        <v>-1.074305065665962</v>
      </c>
      <c r="GE84">
        <v>0.3873351264651198</v>
      </c>
      <c r="GF84">
        <v>0</v>
      </c>
      <c r="GG84">
        <v>729.6318235294118</v>
      </c>
      <c r="GH84">
        <v>33.53558438474599</v>
      </c>
      <c r="GI84">
        <v>3.310061741654373</v>
      </c>
      <c r="GJ84">
        <v>0</v>
      </c>
      <c r="GK84">
        <v>0</v>
      </c>
      <c r="GL84">
        <v>2</v>
      </c>
      <c r="GM84" t="s">
        <v>432</v>
      </c>
      <c r="GN84">
        <v>3.12808</v>
      </c>
      <c r="GO84">
        <v>2.76373</v>
      </c>
      <c r="GP84">
        <v>0.235398</v>
      </c>
      <c r="GQ84">
        <v>0.239334</v>
      </c>
      <c r="GR84">
        <v>0.129788</v>
      </c>
      <c r="GS84">
        <v>0.127855</v>
      </c>
      <c r="GT84">
        <v>23204.4</v>
      </c>
      <c r="GU84">
        <v>24559.8</v>
      </c>
      <c r="GV84">
        <v>30060.5</v>
      </c>
      <c r="GW84">
        <v>33163.6</v>
      </c>
      <c r="GX84">
        <v>37358.6</v>
      </c>
      <c r="GY84">
        <v>44343.5</v>
      </c>
      <c r="GZ84">
        <v>37055</v>
      </c>
      <c r="HA84">
        <v>44386.9</v>
      </c>
      <c r="HB84">
        <v>1.95173</v>
      </c>
      <c r="HC84">
        <v>1.98627</v>
      </c>
      <c r="HD84">
        <v>0.0176802</v>
      </c>
      <c r="HE84">
        <v>0</v>
      </c>
      <c r="HF84">
        <v>29.7044</v>
      </c>
      <c r="HG84">
        <v>999.9</v>
      </c>
      <c r="HH84">
        <v>62.4</v>
      </c>
      <c r="HI84">
        <v>33.8</v>
      </c>
      <c r="HJ84">
        <v>33.478</v>
      </c>
      <c r="HK84">
        <v>62.3818</v>
      </c>
      <c r="HL84">
        <v>30.2564</v>
      </c>
      <c r="HM84">
        <v>1</v>
      </c>
      <c r="HN84">
        <v>0.2831</v>
      </c>
      <c r="HO84">
        <v>0.444946</v>
      </c>
      <c r="HP84">
        <v>20.3165</v>
      </c>
      <c r="HQ84">
        <v>5.20157</v>
      </c>
      <c r="HR84">
        <v>11.8542</v>
      </c>
      <c r="HS84">
        <v>4.9827</v>
      </c>
      <c r="HT84">
        <v>3.26248</v>
      </c>
      <c r="HU84">
        <v>769.7</v>
      </c>
      <c r="HV84">
        <v>4079.9</v>
      </c>
      <c r="HW84">
        <v>6904.7</v>
      </c>
      <c r="HX84">
        <v>40</v>
      </c>
      <c r="HY84">
        <v>1.88339</v>
      </c>
      <c r="HZ84">
        <v>1.87941</v>
      </c>
      <c r="IA84">
        <v>1.88146</v>
      </c>
      <c r="IB84">
        <v>1.87998</v>
      </c>
      <c r="IC84">
        <v>1.8782</v>
      </c>
      <c r="ID84">
        <v>1.87778</v>
      </c>
      <c r="IE84">
        <v>1.87962</v>
      </c>
      <c r="IF84">
        <v>1.87629</v>
      </c>
      <c r="IG84">
        <v>0</v>
      </c>
      <c r="IH84">
        <v>0</v>
      </c>
      <c r="II84">
        <v>0</v>
      </c>
      <c r="IJ84">
        <v>0</v>
      </c>
      <c r="IK84" t="s">
        <v>433</v>
      </c>
      <c r="IL84" t="s">
        <v>434</v>
      </c>
      <c r="IM84" t="s">
        <v>435</v>
      </c>
      <c r="IN84" t="s">
        <v>435</v>
      </c>
      <c r="IO84" t="s">
        <v>435</v>
      </c>
      <c r="IP84" t="s">
        <v>435</v>
      </c>
      <c r="IQ84">
        <v>0</v>
      </c>
      <c r="IR84">
        <v>100</v>
      </c>
      <c r="IS84">
        <v>100</v>
      </c>
      <c r="IT84">
        <v>0.67</v>
      </c>
      <c r="IU84">
        <v>0</v>
      </c>
      <c r="IV84">
        <v>-0.1957176418348122</v>
      </c>
      <c r="IW84">
        <v>0.001085284750954129</v>
      </c>
      <c r="IX84">
        <v>-2.12959365371586E-07</v>
      </c>
      <c r="IY84">
        <v>-7.809812456259381E-11</v>
      </c>
      <c r="IZ84">
        <v>0</v>
      </c>
      <c r="JA84">
        <v>0</v>
      </c>
      <c r="JB84">
        <v>0</v>
      </c>
      <c r="JC84">
        <v>0</v>
      </c>
      <c r="JD84">
        <v>18</v>
      </c>
      <c r="JE84">
        <v>2008</v>
      </c>
      <c r="JF84">
        <v>-1</v>
      </c>
      <c r="JG84">
        <v>-1</v>
      </c>
      <c r="JH84">
        <v>35.4</v>
      </c>
      <c r="JI84">
        <v>28295715.3</v>
      </c>
      <c r="JJ84">
        <v>3.28491</v>
      </c>
      <c r="JK84">
        <v>2.58179</v>
      </c>
      <c r="JL84">
        <v>1.54541</v>
      </c>
      <c r="JM84">
        <v>2.33398</v>
      </c>
      <c r="JN84">
        <v>1.5918</v>
      </c>
      <c r="JO84">
        <v>2.31689</v>
      </c>
      <c r="JP84">
        <v>38.7964</v>
      </c>
      <c r="JQ84">
        <v>15.2791</v>
      </c>
      <c r="JR84">
        <v>18</v>
      </c>
      <c r="JS84">
        <v>508.006</v>
      </c>
      <c r="JT84">
        <v>500.555</v>
      </c>
      <c r="JU84">
        <v>29.3588</v>
      </c>
      <c r="JV84">
        <v>30.978</v>
      </c>
      <c r="JW84">
        <v>30.0007</v>
      </c>
      <c r="JX84">
        <v>30.9624</v>
      </c>
      <c r="JY84">
        <v>30.9125</v>
      </c>
      <c r="JZ84">
        <v>65.81480000000001</v>
      </c>
      <c r="KA84">
        <v>26.7427</v>
      </c>
      <c r="KB84">
        <v>61.4092</v>
      </c>
      <c r="KC84">
        <v>29.2894</v>
      </c>
      <c r="KD84">
        <v>1674.56</v>
      </c>
      <c r="KE84">
        <v>27.8465</v>
      </c>
      <c r="KF84">
        <v>101.241</v>
      </c>
      <c r="KG84">
        <v>100.746</v>
      </c>
    </row>
    <row r="85" spans="1:293">
      <c r="A85">
        <v>69</v>
      </c>
      <c r="B85">
        <v>1697742922.6</v>
      </c>
      <c r="C85">
        <v>339.5</v>
      </c>
      <c r="D85" t="s">
        <v>571</v>
      </c>
      <c r="E85" t="s">
        <v>572</v>
      </c>
      <c r="F85">
        <v>5</v>
      </c>
      <c r="G85" t="s">
        <v>427</v>
      </c>
      <c r="H85" t="s">
        <v>428</v>
      </c>
      <c r="I85">
        <v>1697742919.8</v>
      </c>
      <c r="J85">
        <f>(K85)/1000</f>
        <v>0</v>
      </c>
      <c r="K85">
        <f>IF(DP85, AN85, AH85)</f>
        <v>0</v>
      </c>
      <c r="L85">
        <f>IF(DP85, AI85, AG85)</f>
        <v>0</v>
      </c>
      <c r="M85">
        <f>DR85 - IF(AU85&gt;1, L85*DL85*100.0/(AW85*EF85), 0)</f>
        <v>0</v>
      </c>
      <c r="N85">
        <f>((T85-J85/2)*M85-L85)/(T85+J85/2)</f>
        <v>0</v>
      </c>
      <c r="O85">
        <f>N85*(DY85+DZ85)/1000.0</f>
        <v>0</v>
      </c>
      <c r="P85">
        <f>(DR85 - IF(AU85&gt;1, L85*DL85*100.0/(AW85*EF85), 0))*(DY85+DZ85)/1000.0</f>
        <v>0</v>
      </c>
      <c r="Q85">
        <f>2.0/((1/S85-1/R85)+SIGN(S85)*SQRT((1/S85-1/R85)*(1/S85-1/R85) + 4*DM85/((DM85+1)*(DM85+1))*(2*1/S85*1/R85-1/R85*1/R85)))</f>
        <v>0</v>
      </c>
      <c r="R85">
        <f>IF(LEFT(DN85,1)&lt;&gt;"0",IF(LEFT(DN85,1)="1",3.0,DO85),$D$5+$E$5*(EF85*DY85/($K$5*1000))+$F$5*(EF85*DY85/($K$5*1000))*MAX(MIN(DL85,$J$5),$I$5)*MAX(MIN(DL85,$J$5),$I$5)+$G$5*MAX(MIN(DL85,$J$5),$I$5)*(EF85*DY85/($K$5*1000))+$H$5*(EF85*DY85/($K$5*1000))*(EF85*DY85/($K$5*1000)))</f>
        <v>0</v>
      </c>
      <c r="S85">
        <f>J85*(1000-(1000*0.61365*exp(17.502*W85/(240.97+W85))/(DY85+DZ85)+DT85)/2)/(1000*0.61365*exp(17.502*W85/(240.97+W85))/(DY85+DZ85)-DT85)</f>
        <v>0</v>
      </c>
      <c r="T85">
        <f>1/((DM85+1)/(Q85/1.6)+1/(R85/1.37)) + DM85/((DM85+1)/(Q85/1.6) + DM85/(R85/1.37))</f>
        <v>0</v>
      </c>
      <c r="U85">
        <f>(DH85*DK85)</f>
        <v>0</v>
      </c>
      <c r="V85">
        <f>(EA85+(U85+2*0.95*5.67E-8*(((EA85+$B$7)+273)^4-(EA85+273)^4)-44100*J85)/(1.84*29.3*R85+8*0.95*5.67E-8*(EA85+273)^3))</f>
        <v>0</v>
      </c>
      <c r="W85">
        <f>($C$7*EB85+$D$7*EC85+$E$7*V85)</f>
        <v>0</v>
      </c>
      <c r="X85">
        <f>0.61365*exp(17.502*W85/(240.97+W85))</f>
        <v>0</v>
      </c>
      <c r="Y85">
        <f>(Z85/AA85*100)</f>
        <v>0</v>
      </c>
      <c r="Z85">
        <f>DT85*(DY85+DZ85)/1000</f>
        <v>0</v>
      </c>
      <c r="AA85">
        <f>0.61365*exp(17.502*EA85/(240.97+EA85))</f>
        <v>0</v>
      </c>
      <c r="AB85">
        <f>(X85-DT85*(DY85+DZ85)/1000)</f>
        <v>0</v>
      </c>
      <c r="AC85">
        <f>(-J85*44100)</f>
        <v>0</v>
      </c>
      <c r="AD85">
        <f>2*29.3*R85*0.92*(EA85-W85)</f>
        <v>0</v>
      </c>
      <c r="AE85">
        <f>2*0.95*5.67E-8*(((EA85+$B$7)+273)^4-(W85+273)^4)</f>
        <v>0</v>
      </c>
      <c r="AF85">
        <f>U85+AE85+AC85+AD85</f>
        <v>0</v>
      </c>
      <c r="AG85">
        <f>DX85*AU85*(DS85-DR85*(1000-AU85*DU85)/(1000-AU85*DT85))/(100*DL85)</f>
        <v>0</v>
      </c>
      <c r="AH85">
        <f>1000*DX85*AU85*(DT85-DU85)/(100*DL85*(1000-AU85*DT85))</f>
        <v>0</v>
      </c>
      <c r="AI85">
        <f>(AJ85 - AK85 - DY85*1E3/(8.314*(EA85+273.15)) * AM85/DX85 * AL85) * DX85/(100*DL85) * (1000 - DU85)/1000</f>
        <v>0</v>
      </c>
      <c r="AJ85">
        <v>1705.033179726453</v>
      </c>
      <c r="AK85">
        <v>1663.464242424243</v>
      </c>
      <c r="AL85">
        <v>5.167957193102053</v>
      </c>
      <c r="AM85">
        <v>66.57056802044264</v>
      </c>
      <c r="AN85">
        <f>(AP85 - AO85 + DY85*1E3/(8.314*(EA85+273.15)) * AR85/DX85 * AQ85) * DX85/(100*DL85) * 1000/(1000 - AP85)</f>
        <v>0</v>
      </c>
      <c r="AO85">
        <v>27.9480410063081</v>
      </c>
      <c r="AP85">
        <v>28.00059515151514</v>
      </c>
      <c r="AQ85">
        <v>-0.006009619681215227</v>
      </c>
      <c r="AR85">
        <v>77.99991193535263</v>
      </c>
      <c r="AS85">
        <v>0</v>
      </c>
      <c r="AT85">
        <v>0</v>
      </c>
      <c r="AU85">
        <f>IF(AS85*$H$13&gt;=AW85,1.0,(AW85/(AW85-AS85*$H$13)))</f>
        <v>0</v>
      </c>
      <c r="AV85">
        <f>(AU85-1)*100</f>
        <v>0</v>
      </c>
      <c r="AW85">
        <f>MAX(0,($B$13+$C$13*EF85)/(1+$D$13*EF85)*DY85/(EA85+273)*$E$13)</f>
        <v>0</v>
      </c>
      <c r="AX85" t="s">
        <v>429</v>
      </c>
      <c r="AY85" t="s">
        <v>429</v>
      </c>
      <c r="AZ85">
        <v>0</v>
      </c>
      <c r="BA85">
        <v>0</v>
      </c>
      <c r="BB85">
        <f>1-AZ85/BA85</f>
        <v>0</v>
      </c>
      <c r="BC85">
        <v>0</v>
      </c>
      <c r="BD85" t="s">
        <v>429</v>
      </c>
      <c r="BE85" t="s">
        <v>429</v>
      </c>
      <c r="BF85">
        <v>0</v>
      </c>
      <c r="BG85">
        <v>0</v>
      </c>
      <c r="BH85">
        <f>1-BF85/BG85</f>
        <v>0</v>
      </c>
      <c r="BI85">
        <v>0.5</v>
      </c>
      <c r="BJ85">
        <f>DI85</f>
        <v>0</v>
      </c>
      <c r="BK85">
        <f>L85</f>
        <v>0</v>
      </c>
      <c r="BL85">
        <f>BH85*BI85*BJ85</f>
        <v>0</v>
      </c>
      <c r="BM85">
        <f>(BK85-BC85)/BJ85</f>
        <v>0</v>
      </c>
      <c r="BN85">
        <f>(BA85-BG85)/BG85</f>
        <v>0</v>
      </c>
      <c r="BO85">
        <f>AZ85/(BB85+AZ85/BG85)</f>
        <v>0</v>
      </c>
      <c r="BP85" t="s">
        <v>429</v>
      </c>
      <c r="BQ85">
        <v>0</v>
      </c>
      <c r="BR85">
        <f>IF(BQ85&lt;&gt;0, BQ85, BO85)</f>
        <v>0</v>
      </c>
      <c r="BS85">
        <f>1-BR85/BG85</f>
        <v>0</v>
      </c>
      <c r="BT85">
        <f>(BG85-BF85)/(BG85-BR85)</f>
        <v>0</v>
      </c>
      <c r="BU85">
        <f>(BA85-BG85)/(BA85-BR85)</f>
        <v>0</v>
      </c>
      <c r="BV85">
        <f>(BG85-BF85)/(BG85-AZ85)</f>
        <v>0</v>
      </c>
      <c r="BW85">
        <f>(BA85-BG85)/(BA85-AZ85)</f>
        <v>0</v>
      </c>
      <c r="BX85">
        <f>(BT85*BR85/BF85)</f>
        <v>0</v>
      </c>
      <c r="BY85">
        <f>(1-BX85)</f>
        <v>0</v>
      </c>
      <c r="BZ85">
        <v>1254</v>
      </c>
      <c r="CA85">
        <v>290.0000000000001</v>
      </c>
      <c r="CB85">
        <v>1794.22</v>
      </c>
      <c r="CC85">
        <v>145</v>
      </c>
      <c r="CD85">
        <v>10489.1</v>
      </c>
      <c r="CE85">
        <v>1791.54</v>
      </c>
      <c r="CF85">
        <v>2.68</v>
      </c>
      <c r="CG85">
        <v>300.0000000000001</v>
      </c>
      <c r="CH85">
        <v>24</v>
      </c>
      <c r="CI85">
        <v>1830.069211033827</v>
      </c>
      <c r="CJ85">
        <v>2.659560471730547</v>
      </c>
      <c r="CK85">
        <v>-40.40927745103821</v>
      </c>
      <c r="CL85">
        <v>2.423317042066543</v>
      </c>
      <c r="CM85">
        <v>0.9085152786405289</v>
      </c>
      <c r="CN85">
        <v>-0.008400608898776423</v>
      </c>
      <c r="CO85">
        <v>289.9999999999999</v>
      </c>
      <c r="CP85">
        <v>1781.89</v>
      </c>
      <c r="CQ85">
        <v>685</v>
      </c>
      <c r="CR85">
        <v>10454.8</v>
      </c>
      <c r="CS85">
        <v>1791.42</v>
      </c>
      <c r="CT85">
        <v>-9.529999999999999</v>
      </c>
      <c r="DH85">
        <f>$B$11*EG85+$C$11*EH85+$F$11*ES85*(1-EV85)</f>
        <v>0</v>
      </c>
      <c r="DI85">
        <f>DH85*DJ85</f>
        <v>0</v>
      </c>
      <c r="DJ85">
        <f>($B$11*$D$9+$C$11*$D$9+$F$11*((FF85+EX85)/MAX(FF85+EX85+FG85, 0.1)*$I$9+FG85/MAX(FF85+EX85+FG85, 0.1)*$J$9))/($B$11+$C$11+$F$11)</f>
        <v>0</v>
      </c>
      <c r="DK85">
        <f>($B$11*$K$9+$C$11*$K$9+$F$11*((FF85+EX85)/MAX(FF85+EX85+FG85, 0.1)*$P$9+FG85/MAX(FF85+EX85+FG85, 0.1)*$Q$9))/($B$11+$C$11+$F$11)</f>
        <v>0</v>
      </c>
      <c r="DL85">
        <v>6</v>
      </c>
      <c r="DM85">
        <v>0.5</v>
      </c>
      <c r="DN85" t="s">
        <v>430</v>
      </c>
      <c r="DO85">
        <v>2</v>
      </c>
      <c r="DP85" t="b">
        <v>1</v>
      </c>
      <c r="DQ85">
        <v>1697742919.8</v>
      </c>
      <c r="DR85">
        <v>1605.325</v>
      </c>
      <c r="DS85">
        <v>1658.63</v>
      </c>
      <c r="DT85">
        <v>28.01671</v>
      </c>
      <c r="DU85">
        <v>27.94279</v>
      </c>
      <c r="DV85">
        <v>1604.652</v>
      </c>
      <c r="DW85">
        <v>28.01671</v>
      </c>
      <c r="DX85">
        <v>500.0472</v>
      </c>
      <c r="DY85">
        <v>98.47011999999999</v>
      </c>
      <c r="DZ85">
        <v>0.10006714</v>
      </c>
      <c r="EA85">
        <v>30.33347</v>
      </c>
      <c r="EB85">
        <v>29.99038</v>
      </c>
      <c r="EC85">
        <v>999.9</v>
      </c>
      <c r="ED85">
        <v>0</v>
      </c>
      <c r="EE85">
        <v>0</v>
      </c>
      <c r="EF85">
        <v>9996.107</v>
      </c>
      <c r="EG85">
        <v>0</v>
      </c>
      <c r="EH85">
        <v>310.5794</v>
      </c>
      <c r="EI85">
        <v>-53.30298000000001</v>
      </c>
      <c r="EJ85">
        <v>1651.597</v>
      </c>
      <c r="EK85">
        <v>1706.308</v>
      </c>
      <c r="EL85">
        <v>0.07392120999999999</v>
      </c>
      <c r="EM85">
        <v>1658.63</v>
      </c>
      <c r="EN85">
        <v>27.94279</v>
      </c>
      <c r="EO85">
        <v>2.758808</v>
      </c>
      <c r="EP85">
        <v>2.751529</v>
      </c>
      <c r="EQ85">
        <v>22.63966</v>
      </c>
      <c r="ER85">
        <v>22.59614</v>
      </c>
      <c r="ES85">
        <v>299.976</v>
      </c>
      <c r="ET85">
        <v>0.8999876999999999</v>
      </c>
      <c r="EU85">
        <v>0.10001216</v>
      </c>
      <c r="EV85">
        <v>0</v>
      </c>
      <c r="EW85">
        <v>737.0835</v>
      </c>
      <c r="EX85">
        <v>4.999160000000001</v>
      </c>
      <c r="EY85">
        <v>3155.189</v>
      </c>
      <c r="EZ85">
        <v>2557.081</v>
      </c>
      <c r="FA85">
        <v>36.812</v>
      </c>
      <c r="FB85">
        <v>40.1498</v>
      </c>
      <c r="FC85">
        <v>38.25</v>
      </c>
      <c r="FD85">
        <v>40</v>
      </c>
      <c r="FE85">
        <v>39.25</v>
      </c>
      <c r="FF85">
        <v>265.476</v>
      </c>
      <c r="FG85">
        <v>29.5</v>
      </c>
      <c r="FH85">
        <v>0</v>
      </c>
      <c r="FI85">
        <v>2148.100000143051</v>
      </c>
      <c r="FJ85">
        <v>0</v>
      </c>
      <c r="FK85">
        <v>734.5347200000001</v>
      </c>
      <c r="FL85">
        <v>34.40253841178255</v>
      </c>
      <c r="FM85">
        <v>233.7261534409554</v>
      </c>
      <c r="FN85">
        <v>3141.5884</v>
      </c>
      <c r="FO85">
        <v>15</v>
      </c>
      <c r="FP85">
        <v>1697740793</v>
      </c>
      <c r="FQ85" t="s">
        <v>431</v>
      </c>
      <c r="FR85">
        <v>1697740793</v>
      </c>
      <c r="FS85">
        <v>0</v>
      </c>
      <c r="FT85">
        <v>7</v>
      </c>
      <c r="FU85">
        <v>-0.032</v>
      </c>
      <c r="FV85">
        <v>0</v>
      </c>
      <c r="FW85">
        <v>0.159</v>
      </c>
      <c r="FX85">
        <v>0</v>
      </c>
      <c r="FY85">
        <v>415</v>
      </c>
      <c r="FZ85">
        <v>0</v>
      </c>
      <c r="GA85">
        <v>0.37</v>
      </c>
      <c r="GB85">
        <v>0</v>
      </c>
      <c r="GC85">
        <v>-53.009815</v>
      </c>
      <c r="GD85">
        <v>-3.227250281425866</v>
      </c>
      <c r="GE85">
        <v>0.3531803962212514</v>
      </c>
      <c r="GF85">
        <v>0</v>
      </c>
      <c r="GG85">
        <v>732.3747647058824</v>
      </c>
      <c r="GH85">
        <v>34.23770818732667</v>
      </c>
      <c r="GI85">
        <v>3.382723059545057</v>
      </c>
      <c r="GJ85">
        <v>0</v>
      </c>
      <c r="GK85">
        <v>0</v>
      </c>
      <c r="GL85">
        <v>2</v>
      </c>
      <c r="GM85" t="s">
        <v>432</v>
      </c>
      <c r="GN85">
        <v>3.12805</v>
      </c>
      <c r="GO85">
        <v>2.76349</v>
      </c>
      <c r="GP85">
        <v>0.237587</v>
      </c>
      <c r="GQ85">
        <v>0.241466</v>
      </c>
      <c r="GR85">
        <v>0.129671</v>
      </c>
      <c r="GS85">
        <v>0.127682</v>
      </c>
      <c r="GT85">
        <v>23137.7</v>
      </c>
      <c r="GU85">
        <v>24490.3</v>
      </c>
      <c r="GV85">
        <v>30060.2</v>
      </c>
      <c r="GW85">
        <v>33163</v>
      </c>
      <c r="GX85">
        <v>37363.5</v>
      </c>
      <c r="GY85">
        <v>44352.4</v>
      </c>
      <c r="GZ85">
        <v>37054.6</v>
      </c>
      <c r="HA85">
        <v>44386.6</v>
      </c>
      <c r="HB85">
        <v>1.9515</v>
      </c>
      <c r="HC85">
        <v>1.98612</v>
      </c>
      <c r="HD85">
        <v>0.0183806</v>
      </c>
      <c r="HE85">
        <v>0</v>
      </c>
      <c r="HF85">
        <v>29.6852</v>
      </c>
      <c r="HG85">
        <v>999.9</v>
      </c>
      <c r="HH85">
        <v>62.4</v>
      </c>
      <c r="HI85">
        <v>33.8</v>
      </c>
      <c r="HJ85">
        <v>33.4821</v>
      </c>
      <c r="HK85">
        <v>61.8218</v>
      </c>
      <c r="HL85">
        <v>30.2123</v>
      </c>
      <c r="HM85">
        <v>1</v>
      </c>
      <c r="HN85">
        <v>0.283516</v>
      </c>
      <c r="HO85">
        <v>0.5287770000000001</v>
      </c>
      <c r="HP85">
        <v>20.3163</v>
      </c>
      <c r="HQ85">
        <v>5.20246</v>
      </c>
      <c r="HR85">
        <v>11.8542</v>
      </c>
      <c r="HS85">
        <v>4.983</v>
      </c>
      <c r="HT85">
        <v>3.26255</v>
      </c>
      <c r="HU85">
        <v>769.9</v>
      </c>
      <c r="HV85">
        <v>4081.5</v>
      </c>
      <c r="HW85">
        <v>6909.7</v>
      </c>
      <c r="HX85">
        <v>40</v>
      </c>
      <c r="HY85">
        <v>1.88339</v>
      </c>
      <c r="HZ85">
        <v>1.87943</v>
      </c>
      <c r="IA85">
        <v>1.88147</v>
      </c>
      <c r="IB85">
        <v>1.87994</v>
      </c>
      <c r="IC85">
        <v>1.8782</v>
      </c>
      <c r="ID85">
        <v>1.87779</v>
      </c>
      <c r="IE85">
        <v>1.87962</v>
      </c>
      <c r="IF85">
        <v>1.8763</v>
      </c>
      <c r="IG85">
        <v>0</v>
      </c>
      <c r="IH85">
        <v>0</v>
      </c>
      <c r="II85">
        <v>0</v>
      </c>
      <c r="IJ85">
        <v>0</v>
      </c>
      <c r="IK85" t="s">
        <v>433</v>
      </c>
      <c r="IL85" t="s">
        <v>434</v>
      </c>
      <c r="IM85" t="s">
        <v>435</v>
      </c>
      <c r="IN85" t="s">
        <v>435</v>
      </c>
      <c r="IO85" t="s">
        <v>435</v>
      </c>
      <c r="IP85" t="s">
        <v>435</v>
      </c>
      <c r="IQ85">
        <v>0</v>
      </c>
      <c r="IR85">
        <v>100</v>
      </c>
      <c r="IS85">
        <v>100</v>
      </c>
      <c r="IT85">
        <v>0.67</v>
      </c>
      <c r="IU85">
        <v>0</v>
      </c>
      <c r="IV85">
        <v>-0.1957176418348122</v>
      </c>
      <c r="IW85">
        <v>0.001085284750954129</v>
      </c>
      <c r="IX85">
        <v>-2.12959365371586E-07</v>
      </c>
      <c r="IY85">
        <v>-7.809812456259381E-11</v>
      </c>
      <c r="IZ85">
        <v>0</v>
      </c>
      <c r="JA85">
        <v>0</v>
      </c>
      <c r="JB85">
        <v>0</v>
      </c>
      <c r="JC85">
        <v>0</v>
      </c>
      <c r="JD85">
        <v>18</v>
      </c>
      <c r="JE85">
        <v>2008</v>
      </c>
      <c r="JF85">
        <v>-1</v>
      </c>
      <c r="JG85">
        <v>-1</v>
      </c>
      <c r="JH85">
        <v>35.5</v>
      </c>
      <c r="JI85">
        <v>28295715.4</v>
      </c>
      <c r="JJ85">
        <v>3.32153</v>
      </c>
      <c r="JK85">
        <v>2.58667</v>
      </c>
      <c r="JL85">
        <v>1.54541</v>
      </c>
      <c r="JM85">
        <v>2.33521</v>
      </c>
      <c r="JN85">
        <v>1.5918</v>
      </c>
      <c r="JO85">
        <v>2.3999</v>
      </c>
      <c r="JP85">
        <v>38.8211</v>
      </c>
      <c r="JQ85">
        <v>15.2791</v>
      </c>
      <c r="JR85">
        <v>18</v>
      </c>
      <c r="JS85">
        <v>507.897</v>
      </c>
      <c r="JT85">
        <v>500.471</v>
      </c>
      <c r="JU85">
        <v>29.3295</v>
      </c>
      <c r="JV85">
        <v>30.9861</v>
      </c>
      <c r="JW85">
        <v>30.0005</v>
      </c>
      <c r="JX85">
        <v>30.9666</v>
      </c>
      <c r="JY85">
        <v>30.9145</v>
      </c>
      <c r="JZ85">
        <v>66.6604</v>
      </c>
      <c r="KA85">
        <v>26.7427</v>
      </c>
      <c r="KB85">
        <v>61.4092</v>
      </c>
      <c r="KC85">
        <v>29.2952</v>
      </c>
      <c r="KD85">
        <v>1704.61</v>
      </c>
      <c r="KE85">
        <v>27.8516</v>
      </c>
      <c r="KF85">
        <v>101.24</v>
      </c>
      <c r="KG85">
        <v>100.745</v>
      </c>
    </row>
    <row r="86" spans="1:293">
      <c r="A86">
        <v>70</v>
      </c>
      <c r="B86">
        <v>1697742927.6</v>
      </c>
      <c r="C86">
        <v>344.5</v>
      </c>
      <c r="D86" t="s">
        <v>573</v>
      </c>
      <c r="E86" t="s">
        <v>574</v>
      </c>
      <c r="F86">
        <v>5</v>
      </c>
      <c r="G86" t="s">
        <v>427</v>
      </c>
      <c r="H86" t="s">
        <v>428</v>
      </c>
      <c r="I86">
        <v>1697742925.1</v>
      </c>
      <c r="J86">
        <f>(K86)/1000</f>
        <v>0</v>
      </c>
      <c r="K86">
        <f>IF(DP86, AN86, AH86)</f>
        <v>0</v>
      </c>
      <c r="L86">
        <f>IF(DP86, AI86, AG86)</f>
        <v>0</v>
      </c>
      <c r="M86">
        <f>DR86 - IF(AU86&gt;1, L86*DL86*100.0/(AW86*EF86), 0)</f>
        <v>0</v>
      </c>
      <c r="N86">
        <f>((T86-J86/2)*M86-L86)/(T86+J86/2)</f>
        <v>0</v>
      </c>
      <c r="O86">
        <f>N86*(DY86+DZ86)/1000.0</f>
        <v>0</v>
      </c>
      <c r="P86">
        <f>(DR86 - IF(AU86&gt;1, L86*DL86*100.0/(AW86*EF86), 0))*(DY86+DZ86)/1000.0</f>
        <v>0</v>
      </c>
      <c r="Q86">
        <f>2.0/((1/S86-1/R86)+SIGN(S86)*SQRT((1/S86-1/R86)*(1/S86-1/R86) + 4*DM86/((DM86+1)*(DM86+1))*(2*1/S86*1/R86-1/R86*1/R86)))</f>
        <v>0</v>
      </c>
      <c r="R86">
        <f>IF(LEFT(DN86,1)&lt;&gt;"0",IF(LEFT(DN86,1)="1",3.0,DO86),$D$5+$E$5*(EF86*DY86/($K$5*1000))+$F$5*(EF86*DY86/($K$5*1000))*MAX(MIN(DL86,$J$5),$I$5)*MAX(MIN(DL86,$J$5),$I$5)+$G$5*MAX(MIN(DL86,$J$5),$I$5)*(EF86*DY86/($K$5*1000))+$H$5*(EF86*DY86/($K$5*1000))*(EF86*DY86/($K$5*1000)))</f>
        <v>0</v>
      </c>
      <c r="S86">
        <f>J86*(1000-(1000*0.61365*exp(17.502*W86/(240.97+W86))/(DY86+DZ86)+DT86)/2)/(1000*0.61365*exp(17.502*W86/(240.97+W86))/(DY86+DZ86)-DT86)</f>
        <v>0</v>
      </c>
      <c r="T86">
        <f>1/((DM86+1)/(Q86/1.6)+1/(R86/1.37)) + DM86/((DM86+1)/(Q86/1.6) + DM86/(R86/1.37))</f>
        <v>0</v>
      </c>
      <c r="U86">
        <f>(DH86*DK86)</f>
        <v>0</v>
      </c>
      <c r="V86">
        <f>(EA86+(U86+2*0.95*5.67E-8*(((EA86+$B$7)+273)^4-(EA86+273)^4)-44100*J86)/(1.84*29.3*R86+8*0.95*5.67E-8*(EA86+273)^3))</f>
        <v>0</v>
      </c>
      <c r="W86">
        <f>($C$7*EB86+$D$7*EC86+$E$7*V86)</f>
        <v>0</v>
      </c>
      <c r="X86">
        <f>0.61365*exp(17.502*W86/(240.97+W86))</f>
        <v>0</v>
      </c>
      <c r="Y86">
        <f>(Z86/AA86*100)</f>
        <v>0</v>
      </c>
      <c r="Z86">
        <f>DT86*(DY86+DZ86)/1000</f>
        <v>0</v>
      </c>
      <c r="AA86">
        <f>0.61365*exp(17.502*EA86/(240.97+EA86))</f>
        <v>0</v>
      </c>
      <c r="AB86">
        <f>(X86-DT86*(DY86+DZ86)/1000)</f>
        <v>0</v>
      </c>
      <c r="AC86">
        <f>(-J86*44100)</f>
        <v>0</v>
      </c>
      <c r="AD86">
        <f>2*29.3*R86*0.92*(EA86-W86)</f>
        <v>0</v>
      </c>
      <c r="AE86">
        <f>2*0.95*5.67E-8*(((EA86+$B$7)+273)^4-(W86+273)^4)</f>
        <v>0</v>
      </c>
      <c r="AF86">
        <f>U86+AE86+AC86+AD86</f>
        <v>0</v>
      </c>
      <c r="AG86">
        <f>DX86*AU86*(DS86-DR86*(1000-AU86*DU86)/(1000-AU86*DT86))/(100*DL86)</f>
        <v>0</v>
      </c>
      <c r="AH86">
        <f>1000*DX86*AU86*(DT86-DU86)/(100*DL86*(1000-AU86*DT86))</f>
        <v>0</v>
      </c>
      <c r="AI86">
        <f>(AJ86 - AK86 - DY86*1E3/(8.314*(EA86+273.15)) * AM86/DX86 * AL86) * DX86/(100*DL86) * (1000 - DU86)/1000</f>
        <v>0</v>
      </c>
      <c r="AJ86">
        <v>1730.741015442018</v>
      </c>
      <c r="AK86">
        <v>1689.146</v>
      </c>
      <c r="AL86">
        <v>5.145811264264218</v>
      </c>
      <c r="AM86">
        <v>66.57056802044264</v>
      </c>
      <c r="AN86">
        <f>(AP86 - AO86 + DY86*1E3/(8.314*(EA86+273.15)) * AR86/DX86 * AQ86) * DX86/(100*DL86) * 1000/(1000 - AP86)</f>
        <v>0</v>
      </c>
      <c r="AO86">
        <v>27.91318157341543</v>
      </c>
      <c r="AP86">
        <v>27.9610115151515</v>
      </c>
      <c r="AQ86">
        <v>-0.008508268017409334</v>
      </c>
      <c r="AR86">
        <v>77.99991193535263</v>
      </c>
      <c r="AS86">
        <v>0</v>
      </c>
      <c r="AT86">
        <v>0</v>
      </c>
      <c r="AU86">
        <f>IF(AS86*$H$13&gt;=AW86,1.0,(AW86/(AW86-AS86*$H$13)))</f>
        <v>0</v>
      </c>
      <c r="AV86">
        <f>(AU86-1)*100</f>
        <v>0</v>
      </c>
      <c r="AW86">
        <f>MAX(0,($B$13+$C$13*EF86)/(1+$D$13*EF86)*DY86/(EA86+273)*$E$13)</f>
        <v>0</v>
      </c>
      <c r="AX86" t="s">
        <v>429</v>
      </c>
      <c r="AY86" t="s">
        <v>429</v>
      </c>
      <c r="AZ86">
        <v>0</v>
      </c>
      <c r="BA86">
        <v>0</v>
      </c>
      <c r="BB86">
        <f>1-AZ86/BA86</f>
        <v>0</v>
      </c>
      <c r="BC86">
        <v>0</v>
      </c>
      <c r="BD86" t="s">
        <v>429</v>
      </c>
      <c r="BE86" t="s">
        <v>429</v>
      </c>
      <c r="BF86">
        <v>0</v>
      </c>
      <c r="BG86">
        <v>0</v>
      </c>
      <c r="BH86">
        <f>1-BF86/BG86</f>
        <v>0</v>
      </c>
      <c r="BI86">
        <v>0.5</v>
      </c>
      <c r="BJ86">
        <f>DI86</f>
        <v>0</v>
      </c>
      <c r="BK86">
        <f>L86</f>
        <v>0</v>
      </c>
      <c r="BL86">
        <f>BH86*BI86*BJ86</f>
        <v>0</v>
      </c>
      <c r="BM86">
        <f>(BK86-BC86)/BJ86</f>
        <v>0</v>
      </c>
      <c r="BN86">
        <f>(BA86-BG86)/BG86</f>
        <v>0</v>
      </c>
      <c r="BO86">
        <f>AZ86/(BB86+AZ86/BG86)</f>
        <v>0</v>
      </c>
      <c r="BP86" t="s">
        <v>429</v>
      </c>
      <c r="BQ86">
        <v>0</v>
      </c>
      <c r="BR86">
        <f>IF(BQ86&lt;&gt;0, BQ86, BO86)</f>
        <v>0</v>
      </c>
      <c r="BS86">
        <f>1-BR86/BG86</f>
        <v>0</v>
      </c>
      <c r="BT86">
        <f>(BG86-BF86)/(BG86-BR86)</f>
        <v>0</v>
      </c>
      <c r="BU86">
        <f>(BA86-BG86)/(BA86-BR86)</f>
        <v>0</v>
      </c>
      <c r="BV86">
        <f>(BG86-BF86)/(BG86-AZ86)</f>
        <v>0</v>
      </c>
      <c r="BW86">
        <f>(BA86-BG86)/(BA86-AZ86)</f>
        <v>0</v>
      </c>
      <c r="BX86">
        <f>(BT86*BR86/BF86)</f>
        <v>0</v>
      </c>
      <c r="BY86">
        <f>(1-BX86)</f>
        <v>0</v>
      </c>
      <c r="BZ86">
        <v>1254</v>
      </c>
      <c r="CA86">
        <v>290.0000000000001</v>
      </c>
      <c r="CB86">
        <v>1794.22</v>
      </c>
      <c r="CC86">
        <v>145</v>
      </c>
      <c r="CD86">
        <v>10489.1</v>
      </c>
      <c r="CE86">
        <v>1791.54</v>
      </c>
      <c r="CF86">
        <v>2.68</v>
      </c>
      <c r="CG86">
        <v>300.0000000000001</v>
      </c>
      <c r="CH86">
        <v>24</v>
      </c>
      <c r="CI86">
        <v>1830.069211033827</v>
      </c>
      <c r="CJ86">
        <v>2.659560471730547</v>
      </c>
      <c r="CK86">
        <v>-40.40927745103821</v>
      </c>
      <c r="CL86">
        <v>2.423317042066543</v>
      </c>
      <c r="CM86">
        <v>0.9085152786405289</v>
      </c>
      <c r="CN86">
        <v>-0.008400608898776423</v>
      </c>
      <c r="CO86">
        <v>289.9999999999999</v>
      </c>
      <c r="CP86">
        <v>1781.89</v>
      </c>
      <c r="CQ86">
        <v>685</v>
      </c>
      <c r="CR86">
        <v>10454.8</v>
      </c>
      <c r="CS86">
        <v>1791.42</v>
      </c>
      <c r="CT86">
        <v>-9.529999999999999</v>
      </c>
      <c r="DH86">
        <f>$B$11*EG86+$C$11*EH86+$F$11*ES86*(1-EV86)</f>
        <v>0</v>
      </c>
      <c r="DI86">
        <f>DH86*DJ86</f>
        <v>0</v>
      </c>
      <c r="DJ86">
        <f>($B$11*$D$9+$C$11*$D$9+$F$11*((FF86+EX86)/MAX(FF86+EX86+FG86, 0.1)*$I$9+FG86/MAX(FF86+EX86+FG86, 0.1)*$J$9))/($B$11+$C$11+$F$11)</f>
        <v>0</v>
      </c>
      <c r="DK86">
        <f>($B$11*$K$9+$C$11*$K$9+$F$11*((FF86+EX86)/MAX(FF86+EX86+FG86, 0.1)*$P$9+FG86/MAX(FF86+EX86+FG86, 0.1)*$Q$9))/($B$11+$C$11+$F$11)</f>
        <v>0</v>
      </c>
      <c r="DL86">
        <v>6</v>
      </c>
      <c r="DM86">
        <v>0.5</v>
      </c>
      <c r="DN86" t="s">
        <v>430</v>
      </c>
      <c r="DO86">
        <v>2</v>
      </c>
      <c r="DP86" t="b">
        <v>1</v>
      </c>
      <c r="DQ86">
        <v>1697742925.1</v>
      </c>
      <c r="DR86">
        <v>1631.883333333333</v>
      </c>
      <c r="DS86">
        <v>1685.175555555556</v>
      </c>
      <c r="DT86">
        <v>27.97487777777777</v>
      </c>
      <c r="DU86">
        <v>27.91256666666667</v>
      </c>
      <c r="DV86">
        <v>1631.213333333333</v>
      </c>
      <c r="DW86">
        <v>27.97487777777777</v>
      </c>
      <c r="DX86">
        <v>499.9455555555556</v>
      </c>
      <c r="DY86">
        <v>98.47144444444444</v>
      </c>
      <c r="DZ86">
        <v>0.09998209999999999</v>
      </c>
      <c r="EA86">
        <v>30.32565555555556</v>
      </c>
      <c r="EB86">
        <v>29.98498888888889</v>
      </c>
      <c r="EC86">
        <v>999.9000000000001</v>
      </c>
      <c r="ED86">
        <v>0</v>
      </c>
      <c r="EE86">
        <v>0</v>
      </c>
      <c r="EF86">
        <v>10006.53333333333</v>
      </c>
      <c r="EG86">
        <v>0</v>
      </c>
      <c r="EH86">
        <v>313.6001111111111</v>
      </c>
      <c r="EI86">
        <v>-53.2911</v>
      </c>
      <c r="EJ86">
        <v>1678.85</v>
      </c>
      <c r="EK86">
        <v>1733.563333333333</v>
      </c>
      <c r="EL86">
        <v>0.06230544444444445</v>
      </c>
      <c r="EM86">
        <v>1685.175555555556</v>
      </c>
      <c r="EN86">
        <v>27.91256666666667</v>
      </c>
      <c r="EO86">
        <v>2.754725555555555</v>
      </c>
      <c r="EP86">
        <v>2.748588888888889</v>
      </c>
      <c r="EQ86">
        <v>22.61525555555556</v>
      </c>
      <c r="ER86">
        <v>22.57854444444445</v>
      </c>
      <c r="ES86">
        <v>300.011</v>
      </c>
      <c r="ET86">
        <v>0.8999957777777777</v>
      </c>
      <c r="EU86">
        <v>0.1000040444444445</v>
      </c>
      <c r="EV86">
        <v>0</v>
      </c>
      <c r="EW86">
        <v>740.0288888888889</v>
      </c>
      <c r="EX86">
        <v>4.99916</v>
      </c>
      <c r="EY86">
        <v>3169.641111111111</v>
      </c>
      <c r="EZ86">
        <v>2557.388888888889</v>
      </c>
      <c r="FA86">
        <v>36.812</v>
      </c>
      <c r="FB86">
        <v>40.14566666666667</v>
      </c>
      <c r="FC86">
        <v>38.25</v>
      </c>
      <c r="FD86">
        <v>40</v>
      </c>
      <c r="FE86">
        <v>39.25</v>
      </c>
      <c r="FF86">
        <v>265.5077777777777</v>
      </c>
      <c r="FG86">
        <v>29.5</v>
      </c>
      <c r="FH86">
        <v>0</v>
      </c>
      <c r="FI86">
        <v>2152.900000095367</v>
      </c>
      <c r="FJ86">
        <v>0</v>
      </c>
      <c r="FK86">
        <v>737.30772</v>
      </c>
      <c r="FL86">
        <v>34.81330768826885</v>
      </c>
      <c r="FM86">
        <v>124.9746152034222</v>
      </c>
      <c r="FN86">
        <v>3158.269200000001</v>
      </c>
      <c r="FO86">
        <v>15</v>
      </c>
      <c r="FP86">
        <v>1697740793</v>
      </c>
      <c r="FQ86" t="s">
        <v>431</v>
      </c>
      <c r="FR86">
        <v>1697740793</v>
      </c>
      <c r="FS86">
        <v>0</v>
      </c>
      <c r="FT86">
        <v>7</v>
      </c>
      <c r="FU86">
        <v>-0.032</v>
      </c>
      <c r="FV86">
        <v>0</v>
      </c>
      <c r="FW86">
        <v>0.159</v>
      </c>
      <c r="FX86">
        <v>0</v>
      </c>
      <c r="FY86">
        <v>415</v>
      </c>
      <c r="FZ86">
        <v>0</v>
      </c>
      <c r="GA86">
        <v>0.37</v>
      </c>
      <c r="GB86">
        <v>0</v>
      </c>
      <c r="GC86">
        <v>-53.2263243902439</v>
      </c>
      <c r="GD86">
        <v>-0.9444522648083021</v>
      </c>
      <c r="GE86">
        <v>0.13526945066483</v>
      </c>
      <c r="GF86">
        <v>0</v>
      </c>
      <c r="GG86">
        <v>735.4463529411764</v>
      </c>
      <c r="GH86">
        <v>34.01854852645157</v>
      </c>
      <c r="GI86">
        <v>3.360846207188553</v>
      </c>
      <c r="GJ86">
        <v>0</v>
      </c>
      <c r="GK86">
        <v>0</v>
      </c>
      <c r="GL86">
        <v>2</v>
      </c>
      <c r="GM86" t="s">
        <v>432</v>
      </c>
      <c r="GN86">
        <v>3.128</v>
      </c>
      <c r="GO86">
        <v>2.76349</v>
      </c>
      <c r="GP86">
        <v>0.239757</v>
      </c>
      <c r="GQ86">
        <v>0.243591</v>
      </c>
      <c r="GR86">
        <v>0.129551</v>
      </c>
      <c r="GS86">
        <v>0.127668</v>
      </c>
      <c r="GT86">
        <v>23071.1</v>
      </c>
      <c r="GU86">
        <v>24421.3</v>
      </c>
      <c r="GV86">
        <v>30059.6</v>
      </c>
      <c r="GW86">
        <v>33162.8</v>
      </c>
      <c r="GX86">
        <v>37368.6</v>
      </c>
      <c r="GY86">
        <v>44352.7</v>
      </c>
      <c r="GZ86">
        <v>37054.2</v>
      </c>
      <c r="HA86">
        <v>44385.9</v>
      </c>
      <c r="HB86">
        <v>1.9517</v>
      </c>
      <c r="HC86">
        <v>1.9861</v>
      </c>
      <c r="HD86">
        <v>0.0194237</v>
      </c>
      <c r="HE86">
        <v>0</v>
      </c>
      <c r="HF86">
        <v>29.6653</v>
      </c>
      <c r="HG86">
        <v>999.9</v>
      </c>
      <c r="HH86">
        <v>62.4</v>
      </c>
      <c r="HI86">
        <v>33.8</v>
      </c>
      <c r="HJ86">
        <v>33.4841</v>
      </c>
      <c r="HK86">
        <v>61.9818</v>
      </c>
      <c r="HL86">
        <v>30.2764</v>
      </c>
      <c r="HM86">
        <v>1</v>
      </c>
      <c r="HN86">
        <v>0.283994</v>
      </c>
      <c r="HO86">
        <v>0.514537</v>
      </c>
      <c r="HP86">
        <v>20.3161</v>
      </c>
      <c r="HQ86">
        <v>5.20202</v>
      </c>
      <c r="HR86">
        <v>11.8542</v>
      </c>
      <c r="HS86">
        <v>4.98255</v>
      </c>
      <c r="HT86">
        <v>3.26248</v>
      </c>
      <c r="HU86">
        <v>769.9</v>
      </c>
      <c r="HV86">
        <v>4081.5</v>
      </c>
      <c r="HW86">
        <v>6909.7</v>
      </c>
      <c r="HX86">
        <v>40</v>
      </c>
      <c r="HY86">
        <v>1.88339</v>
      </c>
      <c r="HZ86">
        <v>1.87942</v>
      </c>
      <c r="IA86">
        <v>1.88147</v>
      </c>
      <c r="IB86">
        <v>1.88</v>
      </c>
      <c r="IC86">
        <v>1.8782</v>
      </c>
      <c r="ID86">
        <v>1.8778</v>
      </c>
      <c r="IE86">
        <v>1.87964</v>
      </c>
      <c r="IF86">
        <v>1.87626</v>
      </c>
      <c r="IG86">
        <v>0</v>
      </c>
      <c r="IH86">
        <v>0</v>
      </c>
      <c r="II86">
        <v>0</v>
      </c>
      <c r="IJ86">
        <v>0</v>
      </c>
      <c r="IK86" t="s">
        <v>433</v>
      </c>
      <c r="IL86" t="s">
        <v>434</v>
      </c>
      <c r="IM86" t="s">
        <v>435</v>
      </c>
      <c r="IN86" t="s">
        <v>435</v>
      </c>
      <c r="IO86" t="s">
        <v>435</v>
      </c>
      <c r="IP86" t="s">
        <v>435</v>
      </c>
      <c r="IQ86">
        <v>0</v>
      </c>
      <c r="IR86">
        <v>100</v>
      </c>
      <c r="IS86">
        <v>100</v>
      </c>
      <c r="IT86">
        <v>0.67</v>
      </c>
      <c r="IU86">
        <v>0</v>
      </c>
      <c r="IV86">
        <v>-0.1957176418348122</v>
      </c>
      <c r="IW86">
        <v>0.001085284750954129</v>
      </c>
      <c r="IX86">
        <v>-2.12959365371586E-07</v>
      </c>
      <c r="IY86">
        <v>-7.809812456259381E-11</v>
      </c>
      <c r="IZ86">
        <v>0</v>
      </c>
      <c r="JA86">
        <v>0</v>
      </c>
      <c r="JB86">
        <v>0</v>
      </c>
      <c r="JC86">
        <v>0</v>
      </c>
      <c r="JD86">
        <v>18</v>
      </c>
      <c r="JE86">
        <v>2008</v>
      </c>
      <c r="JF86">
        <v>-1</v>
      </c>
      <c r="JG86">
        <v>-1</v>
      </c>
      <c r="JH86">
        <v>35.6</v>
      </c>
      <c r="JI86">
        <v>28295715.5</v>
      </c>
      <c r="JJ86">
        <v>3.36426</v>
      </c>
      <c r="JK86">
        <v>2.58423</v>
      </c>
      <c r="JL86">
        <v>1.54541</v>
      </c>
      <c r="JM86">
        <v>2.33398</v>
      </c>
      <c r="JN86">
        <v>1.5918</v>
      </c>
      <c r="JO86">
        <v>2.43042</v>
      </c>
      <c r="JP86">
        <v>38.8211</v>
      </c>
      <c r="JQ86">
        <v>15.2791</v>
      </c>
      <c r="JR86">
        <v>18</v>
      </c>
      <c r="JS86">
        <v>508.053</v>
      </c>
      <c r="JT86">
        <v>500.477</v>
      </c>
      <c r="JU86">
        <v>29.3095</v>
      </c>
      <c r="JV86">
        <v>30.9929</v>
      </c>
      <c r="JW86">
        <v>30.0005</v>
      </c>
      <c r="JX86">
        <v>30.9705</v>
      </c>
      <c r="JY86">
        <v>30.9172</v>
      </c>
      <c r="JZ86">
        <v>67.40560000000001</v>
      </c>
      <c r="KA86">
        <v>26.7427</v>
      </c>
      <c r="KB86">
        <v>61.4092</v>
      </c>
      <c r="KC86">
        <v>29.3056</v>
      </c>
      <c r="KD86">
        <v>1724.65</v>
      </c>
      <c r="KE86">
        <v>27.8601</v>
      </c>
      <c r="KF86">
        <v>101.239</v>
      </c>
      <c r="KG86">
        <v>100.744</v>
      </c>
    </row>
    <row r="87" spans="1:293">
      <c r="A87">
        <v>71</v>
      </c>
      <c r="B87">
        <v>1697742932.6</v>
      </c>
      <c r="C87">
        <v>349.5</v>
      </c>
      <c r="D87" t="s">
        <v>575</v>
      </c>
      <c r="E87" t="s">
        <v>576</v>
      </c>
      <c r="F87">
        <v>5</v>
      </c>
      <c r="G87" t="s">
        <v>427</v>
      </c>
      <c r="H87" t="s">
        <v>428</v>
      </c>
      <c r="I87">
        <v>1697742929.8</v>
      </c>
      <c r="J87">
        <f>(K87)/1000</f>
        <v>0</v>
      </c>
      <c r="K87">
        <f>IF(DP87, AN87, AH87)</f>
        <v>0</v>
      </c>
      <c r="L87">
        <f>IF(DP87, AI87, AG87)</f>
        <v>0</v>
      </c>
      <c r="M87">
        <f>DR87 - IF(AU87&gt;1, L87*DL87*100.0/(AW87*EF87), 0)</f>
        <v>0</v>
      </c>
      <c r="N87">
        <f>((T87-J87/2)*M87-L87)/(T87+J87/2)</f>
        <v>0</v>
      </c>
      <c r="O87">
        <f>N87*(DY87+DZ87)/1000.0</f>
        <v>0</v>
      </c>
      <c r="P87">
        <f>(DR87 - IF(AU87&gt;1, L87*DL87*100.0/(AW87*EF87), 0))*(DY87+DZ87)/1000.0</f>
        <v>0</v>
      </c>
      <c r="Q87">
        <f>2.0/((1/S87-1/R87)+SIGN(S87)*SQRT((1/S87-1/R87)*(1/S87-1/R87) + 4*DM87/((DM87+1)*(DM87+1))*(2*1/S87*1/R87-1/R87*1/R87)))</f>
        <v>0</v>
      </c>
      <c r="R87">
        <f>IF(LEFT(DN87,1)&lt;&gt;"0",IF(LEFT(DN87,1)="1",3.0,DO87),$D$5+$E$5*(EF87*DY87/($K$5*1000))+$F$5*(EF87*DY87/($K$5*1000))*MAX(MIN(DL87,$J$5),$I$5)*MAX(MIN(DL87,$J$5),$I$5)+$G$5*MAX(MIN(DL87,$J$5),$I$5)*(EF87*DY87/($K$5*1000))+$H$5*(EF87*DY87/($K$5*1000))*(EF87*DY87/($K$5*1000)))</f>
        <v>0</v>
      </c>
      <c r="S87">
        <f>J87*(1000-(1000*0.61365*exp(17.502*W87/(240.97+W87))/(DY87+DZ87)+DT87)/2)/(1000*0.61365*exp(17.502*W87/(240.97+W87))/(DY87+DZ87)-DT87)</f>
        <v>0</v>
      </c>
      <c r="T87">
        <f>1/((DM87+1)/(Q87/1.6)+1/(R87/1.37)) + DM87/((DM87+1)/(Q87/1.6) + DM87/(R87/1.37))</f>
        <v>0</v>
      </c>
      <c r="U87">
        <f>(DH87*DK87)</f>
        <v>0</v>
      </c>
      <c r="V87">
        <f>(EA87+(U87+2*0.95*5.67E-8*(((EA87+$B$7)+273)^4-(EA87+273)^4)-44100*J87)/(1.84*29.3*R87+8*0.95*5.67E-8*(EA87+273)^3))</f>
        <v>0</v>
      </c>
      <c r="W87">
        <f>($C$7*EB87+$D$7*EC87+$E$7*V87)</f>
        <v>0</v>
      </c>
      <c r="X87">
        <f>0.61365*exp(17.502*W87/(240.97+W87))</f>
        <v>0</v>
      </c>
      <c r="Y87">
        <f>(Z87/AA87*100)</f>
        <v>0</v>
      </c>
      <c r="Z87">
        <f>DT87*(DY87+DZ87)/1000</f>
        <v>0</v>
      </c>
      <c r="AA87">
        <f>0.61365*exp(17.502*EA87/(240.97+EA87))</f>
        <v>0</v>
      </c>
      <c r="AB87">
        <f>(X87-DT87*(DY87+DZ87)/1000)</f>
        <v>0</v>
      </c>
      <c r="AC87">
        <f>(-J87*44100)</f>
        <v>0</v>
      </c>
      <c r="AD87">
        <f>2*29.3*R87*0.92*(EA87-W87)</f>
        <v>0</v>
      </c>
      <c r="AE87">
        <f>2*0.95*5.67E-8*(((EA87+$B$7)+273)^4-(W87+273)^4)</f>
        <v>0</v>
      </c>
      <c r="AF87">
        <f>U87+AE87+AC87+AD87</f>
        <v>0</v>
      </c>
      <c r="AG87">
        <f>DX87*AU87*(DS87-DR87*(1000-AU87*DU87)/(1000-AU87*DT87))/(100*DL87)</f>
        <v>0</v>
      </c>
      <c r="AH87">
        <f>1000*DX87*AU87*(DT87-DU87)/(100*DL87*(1000-AU87*DT87))</f>
        <v>0</v>
      </c>
      <c r="AI87">
        <f>(AJ87 - AK87 - DY87*1E3/(8.314*(EA87+273.15)) * AM87/DX87 * AL87) * DX87/(100*DL87) * (1000 - DU87)/1000</f>
        <v>0</v>
      </c>
      <c r="AJ87">
        <v>1756.603323419024</v>
      </c>
      <c r="AK87">
        <v>1714.945272727273</v>
      </c>
      <c r="AL87">
        <v>5.155861027800445</v>
      </c>
      <c r="AM87">
        <v>66.57056802044264</v>
      </c>
      <c r="AN87">
        <f>(AP87 - AO87 + DY87*1E3/(8.314*(EA87+273.15)) * AR87/DX87 * AQ87) * DX87/(100*DL87) * 1000/(1000 - AP87)</f>
        <v>0</v>
      </c>
      <c r="AO87">
        <v>27.90989643061222</v>
      </c>
      <c r="AP87">
        <v>27.9362103030303</v>
      </c>
      <c r="AQ87">
        <v>-0.005142071145806447</v>
      </c>
      <c r="AR87">
        <v>77.99991193535263</v>
      </c>
      <c r="AS87">
        <v>0</v>
      </c>
      <c r="AT87">
        <v>0</v>
      </c>
      <c r="AU87">
        <f>IF(AS87*$H$13&gt;=AW87,1.0,(AW87/(AW87-AS87*$H$13)))</f>
        <v>0</v>
      </c>
      <c r="AV87">
        <f>(AU87-1)*100</f>
        <v>0</v>
      </c>
      <c r="AW87">
        <f>MAX(0,($B$13+$C$13*EF87)/(1+$D$13*EF87)*DY87/(EA87+273)*$E$13)</f>
        <v>0</v>
      </c>
      <c r="AX87" t="s">
        <v>429</v>
      </c>
      <c r="AY87" t="s">
        <v>429</v>
      </c>
      <c r="AZ87">
        <v>0</v>
      </c>
      <c r="BA87">
        <v>0</v>
      </c>
      <c r="BB87">
        <f>1-AZ87/BA87</f>
        <v>0</v>
      </c>
      <c r="BC87">
        <v>0</v>
      </c>
      <c r="BD87" t="s">
        <v>429</v>
      </c>
      <c r="BE87" t="s">
        <v>429</v>
      </c>
      <c r="BF87">
        <v>0</v>
      </c>
      <c r="BG87">
        <v>0</v>
      </c>
      <c r="BH87">
        <f>1-BF87/BG87</f>
        <v>0</v>
      </c>
      <c r="BI87">
        <v>0.5</v>
      </c>
      <c r="BJ87">
        <f>DI87</f>
        <v>0</v>
      </c>
      <c r="BK87">
        <f>L87</f>
        <v>0</v>
      </c>
      <c r="BL87">
        <f>BH87*BI87*BJ87</f>
        <v>0</v>
      </c>
      <c r="BM87">
        <f>(BK87-BC87)/BJ87</f>
        <v>0</v>
      </c>
      <c r="BN87">
        <f>(BA87-BG87)/BG87</f>
        <v>0</v>
      </c>
      <c r="BO87">
        <f>AZ87/(BB87+AZ87/BG87)</f>
        <v>0</v>
      </c>
      <c r="BP87" t="s">
        <v>429</v>
      </c>
      <c r="BQ87">
        <v>0</v>
      </c>
      <c r="BR87">
        <f>IF(BQ87&lt;&gt;0, BQ87, BO87)</f>
        <v>0</v>
      </c>
      <c r="BS87">
        <f>1-BR87/BG87</f>
        <v>0</v>
      </c>
      <c r="BT87">
        <f>(BG87-BF87)/(BG87-BR87)</f>
        <v>0</v>
      </c>
      <c r="BU87">
        <f>(BA87-BG87)/(BA87-BR87)</f>
        <v>0</v>
      </c>
      <c r="BV87">
        <f>(BG87-BF87)/(BG87-AZ87)</f>
        <v>0</v>
      </c>
      <c r="BW87">
        <f>(BA87-BG87)/(BA87-AZ87)</f>
        <v>0</v>
      </c>
      <c r="BX87">
        <f>(BT87*BR87/BF87)</f>
        <v>0</v>
      </c>
      <c r="BY87">
        <f>(1-BX87)</f>
        <v>0</v>
      </c>
      <c r="BZ87">
        <v>1254</v>
      </c>
      <c r="CA87">
        <v>290.0000000000001</v>
      </c>
      <c r="CB87">
        <v>1794.22</v>
      </c>
      <c r="CC87">
        <v>145</v>
      </c>
      <c r="CD87">
        <v>10489.1</v>
      </c>
      <c r="CE87">
        <v>1791.54</v>
      </c>
      <c r="CF87">
        <v>2.68</v>
      </c>
      <c r="CG87">
        <v>300.0000000000001</v>
      </c>
      <c r="CH87">
        <v>24</v>
      </c>
      <c r="CI87">
        <v>1830.069211033827</v>
      </c>
      <c r="CJ87">
        <v>2.659560471730547</v>
      </c>
      <c r="CK87">
        <v>-40.40927745103821</v>
      </c>
      <c r="CL87">
        <v>2.423317042066543</v>
      </c>
      <c r="CM87">
        <v>0.9085152786405289</v>
      </c>
      <c r="CN87">
        <v>-0.008400608898776423</v>
      </c>
      <c r="CO87">
        <v>289.9999999999999</v>
      </c>
      <c r="CP87">
        <v>1781.89</v>
      </c>
      <c r="CQ87">
        <v>685</v>
      </c>
      <c r="CR87">
        <v>10454.8</v>
      </c>
      <c r="CS87">
        <v>1791.42</v>
      </c>
      <c r="CT87">
        <v>-9.529999999999999</v>
      </c>
      <c r="DH87">
        <f>$B$11*EG87+$C$11*EH87+$F$11*ES87*(1-EV87)</f>
        <v>0</v>
      </c>
      <c r="DI87">
        <f>DH87*DJ87</f>
        <v>0</v>
      </c>
      <c r="DJ87">
        <f>($B$11*$D$9+$C$11*$D$9+$F$11*((FF87+EX87)/MAX(FF87+EX87+FG87, 0.1)*$I$9+FG87/MAX(FF87+EX87+FG87, 0.1)*$J$9))/($B$11+$C$11+$F$11)</f>
        <v>0</v>
      </c>
      <c r="DK87">
        <f>($B$11*$K$9+$C$11*$K$9+$F$11*((FF87+EX87)/MAX(FF87+EX87+FG87, 0.1)*$P$9+FG87/MAX(FF87+EX87+FG87, 0.1)*$Q$9))/($B$11+$C$11+$F$11)</f>
        <v>0</v>
      </c>
      <c r="DL87">
        <v>6</v>
      </c>
      <c r="DM87">
        <v>0.5</v>
      </c>
      <c r="DN87" t="s">
        <v>430</v>
      </c>
      <c r="DO87">
        <v>2</v>
      </c>
      <c r="DP87" t="b">
        <v>1</v>
      </c>
      <c r="DQ87">
        <v>1697742929.8</v>
      </c>
      <c r="DR87">
        <v>1655.5</v>
      </c>
      <c r="DS87">
        <v>1708.739</v>
      </c>
      <c r="DT87">
        <v>27.94633</v>
      </c>
      <c r="DU87">
        <v>27.90989</v>
      </c>
      <c r="DV87">
        <v>1654.837</v>
      </c>
      <c r="DW87">
        <v>27.94633</v>
      </c>
      <c r="DX87">
        <v>500.0570000000001</v>
      </c>
      <c r="DY87">
        <v>98.4705</v>
      </c>
      <c r="DZ87">
        <v>0.0999548</v>
      </c>
      <c r="EA87">
        <v>30.31577</v>
      </c>
      <c r="EB87">
        <v>29.97191</v>
      </c>
      <c r="EC87">
        <v>999.9</v>
      </c>
      <c r="ED87">
        <v>0</v>
      </c>
      <c r="EE87">
        <v>0</v>
      </c>
      <c r="EF87">
        <v>10005.002</v>
      </c>
      <c r="EG87">
        <v>0</v>
      </c>
      <c r="EH87">
        <v>316.4945</v>
      </c>
      <c r="EI87">
        <v>-53.23804</v>
      </c>
      <c r="EJ87">
        <v>1703.094</v>
      </c>
      <c r="EK87">
        <v>1757.798</v>
      </c>
      <c r="EL87">
        <v>0.03641071999999999</v>
      </c>
      <c r="EM87">
        <v>1708.739</v>
      </c>
      <c r="EN87">
        <v>27.90989</v>
      </c>
      <c r="EO87">
        <v>2.751888</v>
      </c>
      <c r="EP87">
        <v>2.748303</v>
      </c>
      <c r="EQ87">
        <v>22.59828</v>
      </c>
      <c r="ER87">
        <v>22.57682</v>
      </c>
      <c r="ES87">
        <v>300.0241</v>
      </c>
      <c r="ET87">
        <v>0.8999988</v>
      </c>
      <c r="EU87">
        <v>0.10000104</v>
      </c>
      <c r="EV87">
        <v>0</v>
      </c>
      <c r="EW87">
        <v>742.9733</v>
      </c>
      <c r="EX87">
        <v>4.999160000000001</v>
      </c>
      <c r="EY87">
        <v>3178.699</v>
      </c>
      <c r="EZ87">
        <v>2557.507</v>
      </c>
      <c r="FA87">
        <v>36.812</v>
      </c>
      <c r="FB87">
        <v>40.1312</v>
      </c>
      <c r="FC87">
        <v>38.25</v>
      </c>
      <c r="FD87">
        <v>40</v>
      </c>
      <c r="FE87">
        <v>39.25</v>
      </c>
      <c r="FF87">
        <v>265.5219999999999</v>
      </c>
      <c r="FG87">
        <v>29.5</v>
      </c>
      <c r="FH87">
        <v>0</v>
      </c>
      <c r="FI87">
        <v>2157.700000047684</v>
      </c>
      <c r="FJ87">
        <v>0</v>
      </c>
      <c r="FK87">
        <v>740.1317600000001</v>
      </c>
      <c r="FL87">
        <v>33.91338456724726</v>
      </c>
      <c r="FM87">
        <v>153.1161535893955</v>
      </c>
      <c r="FN87">
        <v>3168.2528</v>
      </c>
      <c r="FO87">
        <v>15</v>
      </c>
      <c r="FP87">
        <v>1697740793</v>
      </c>
      <c r="FQ87" t="s">
        <v>431</v>
      </c>
      <c r="FR87">
        <v>1697740793</v>
      </c>
      <c r="FS87">
        <v>0</v>
      </c>
      <c r="FT87">
        <v>7</v>
      </c>
      <c r="FU87">
        <v>-0.032</v>
      </c>
      <c r="FV87">
        <v>0</v>
      </c>
      <c r="FW87">
        <v>0.159</v>
      </c>
      <c r="FX87">
        <v>0</v>
      </c>
      <c r="FY87">
        <v>415</v>
      </c>
      <c r="FZ87">
        <v>0</v>
      </c>
      <c r="GA87">
        <v>0.37</v>
      </c>
      <c r="GB87">
        <v>0</v>
      </c>
      <c r="GC87">
        <v>-53.2640731707317</v>
      </c>
      <c r="GD87">
        <v>-0.1021317073170613</v>
      </c>
      <c r="GE87">
        <v>0.109900682490591</v>
      </c>
      <c r="GF87">
        <v>1</v>
      </c>
      <c r="GG87">
        <v>738.5091764705883</v>
      </c>
      <c r="GH87">
        <v>35.21830404623211</v>
      </c>
      <c r="GI87">
        <v>3.482328290353925</v>
      </c>
      <c r="GJ87">
        <v>0</v>
      </c>
      <c r="GK87">
        <v>1</v>
      </c>
      <c r="GL87">
        <v>2</v>
      </c>
      <c r="GM87" t="s">
        <v>442</v>
      </c>
      <c r="GN87">
        <v>3.12794</v>
      </c>
      <c r="GO87">
        <v>2.7635</v>
      </c>
      <c r="GP87">
        <v>0.241901</v>
      </c>
      <c r="GQ87">
        <v>0.245659</v>
      </c>
      <c r="GR87">
        <v>0.129475</v>
      </c>
      <c r="GS87">
        <v>0.127668</v>
      </c>
      <c r="GT87">
        <v>23005.8</v>
      </c>
      <c r="GU87">
        <v>24354</v>
      </c>
      <c r="GV87">
        <v>30059.4</v>
      </c>
      <c r="GW87">
        <v>33162.2</v>
      </c>
      <c r="GX87">
        <v>37371.9</v>
      </c>
      <c r="GY87">
        <v>44352.6</v>
      </c>
      <c r="GZ87">
        <v>37054</v>
      </c>
      <c r="HA87">
        <v>44385.5</v>
      </c>
      <c r="HB87">
        <v>1.95135</v>
      </c>
      <c r="HC87">
        <v>1.98617</v>
      </c>
      <c r="HD87">
        <v>0.019297</v>
      </c>
      <c r="HE87">
        <v>0</v>
      </c>
      <c r="HF87">
        <v>29.6429</v>
      </c>
      <c r="HG87">
        <v>999.9</v>
      </c>
      <c r="HH87">
        <v>62.4</v>
      </c>
      <c r="HI87">
        <v>33.8</v>
      </c>
      <c r="HJ87">
        <v>33.4817</v>
      </c>
      <c r="HK87">
        <v>61.6919</v>
      </c>
      <c r="HL87">
        <v>30.3926</v>
      </c>
      <c r="HM87">
        <v>1</v>
      </c>
      <c r="HN87">
        <v>0.284139</v>
      </c>
      <c r="HO87">
        <v>0.448783</v>
      </c>
      <c r="HP87">
        <v>20.3166</v>
      </c>
      <c r="HQ87">
        <v>5.20231</v>
      </c>
      <c r="HR87">
        <v>11.8542</v>
      </c>
      <c r="HS87">
        <v>4.98265</v>
      </c>
      <c r="HT87">
        <v>3.26243</v>
      </c>
      <c r="HU87">
        <v>770.2</v>
      </c>
      <c r="HV87">
        <v>4083.2</v>
      </c>
      <c r="HW87">
        <v>6914.7</v>
      </c>
      <c r="HX87">
        <v>40</v>
      </c>
      <c r="HY87">
        <v>1.88339</v>
      </c>
      <c r="HZ87">
        <v>1.87939</v>
      </c>
      <c r="IA87">
        <v>1.88144</v>
      </c>
      <c r="IB87">
        <v>1.88001</v>
      </c>
      <c r="IC87">
        <v>1.8782</v>
      </c>
      <c r="ID87">
        <v>1.87778</v>
      </c>
      <c r="IE87">
        <v>1.87962</v>
      </c>
      <c r="IF87">
        <v>1.87626</v>
      </c>
      <c r="IG87">
        <v>0</v>
      </c>
      <c r="IH87">
        <v>0</v>
      </c>
      <c r="II87">
        <v>0</v>
      </c>
      <c r="IJ87">
        <v>0</v>
      </c>
      <c r="IK87" t="s">
        <v>433</v>
      </c>
      <c r="IL87" t="s">
        <v>434</v>
      </c>
      <c r="IM87" t="s">
        <v>435</v>
      </c>
      <c r="IN87" t="s">
        <v>435</v>
      </c>
      <c r="IO87" t="s">
        <v>435</v>
      </c>
      <c r="IP87" t="s">
        <v>435</v>
      </c>
      <c r="IQ87">
        <v>0</v>
      </c>
      <c r="IR87">
        <v>100</v>
      </c>
      <c r="IS87">
        <v>100</v>
      </c>
      <c r="IT87">
        <v>0.66</v>
      </c>
      <c r="IU87">
        <v>0</v>
      </c>
      <c r="IV87">
        <v>-0.1957176418348122</v>
      </c>
      <c r="IW87">
        <v>0.001085284750954129</v>
      </c>
      <c r="IX87">
        <v>-2.12959365371586E-07</v>
      </c>
      <c r="IY87">
        <v>-7.809812456259381E-11</v>
      </c>
      <c r="IZ87">
        <v>0</v>
      </c>
      <c r="JA87">
        <v>0</v>
      </c>
      <c r="JB87">
        <v>0</v>
      </c>
      <c r="JC87">
        <v>0</v>
      </c>
      <c r="JD87">
        <v>18</v>
      </c>
      <c r="JE87">
        <v>2008</v>
      </c>
      <c r="JF87">
        <v>-1</v>
      </c>
      <c r="JG87">
        <v>-1</v>
      </c>
      <c r="JH87">
        <v>35.7</v>
      </c>
      <c r="JI87">
        <v>28295715.5</v>
      </c>
      <c r="JJ87">
        <v>3.4021</v>
      </c>
      <c r="JK87">
        <v>2.57812</v>
      </c>
      <c r="JL87">
        <v>1.54541</v>
      </c>
      <c r="JM87">
        <v>2.33398</v>
      </c>
      <c r="JN87">
        <v>1.5918</v>
      </c>
      <c r="JO87">
        <v>2.45728</v>
      </c>
      <c r="JP87">
        <v>38.8211</v>
      </c>
      <c r="JQ87">
        <v>15.2878</v>
      </c>
      <c r="JR87">
        <v>18</v>
      </c>
      <c r="JS87">
        <v>507.865</v>
      </c>
      <c r="JT87">
        <v>500.538</v>
      </c>
      <c r="JU87">
        <v>29.3062</v>
      </c>
      <c r="JV87">
        <v>30.9983</v>
      </c>
      <c r="JW87">
        <v>30.0004</v>
      </c>
      <c r="JX87">
        <v>30.9745</v>
      </c>
      <c r="JY87">
        <v>30.9185</v>
      </c>
      <c r="JZ87">
        <v>68.2527</v>
      </c>
      <c r="KA87">
        <v>26.7427</v>
      </c>
      <c r="KB87">
        <v>61.4092</v>
      </c>
      <c r="KC87">
        <v>29.3221</v>
      </c>
      <c r="KD87">
        <v>1754.7</v>
      </c>
      <c r="KE87">
        <v>27.8686</v>
      </c>
      <c r="KF87">
        <v>101.238</v>
      </c>
      <c r="KG87">
        <v>100.743</v>
      </c>
    </row>
    <row r="88" spans="1:293">
      <c r="A88">
        <v>72</v>
      </c>
      <c r="B88">
        <v>1697742937.6</v>
      </c>
      <c r="C88">
        <v>354.5</v>
      </c>
      <c r="D88" t="s">
        <v>577</v>
      </c>
      <c r="E88" t="s">
        <v>578</v>
      </c>
      <c r="F88">
        <v>5</v>
      </c>
      <c r="G88" t="s">
        <v>427</v>
      </c>
      <c r="H88" t="s">
        <v>428</v>
      </c>
      <c r="I88">
        <v>1697742935.1</v>
      </c>
      <c r="J88">
        <f>(K88)/1000</f>
        <v>0</v>
      </c>
      <c r="K88">
        <f>IF(DP88, AN88, AH88)</f>
        <v>0</v>
      </c>
      <c r="L88">
        <f>IF(DP88, AI88, AG88)</f>
        <v>0</v>
      </c>
      <c r="M88">
        <f>DR88 - IF(AU88&gt;1, L88*DL88*100.0/(AW88*EF88), 0)</f>
        <v>0</v>
      </c>
      <c r="N88">
        <f>((T88-J88/2)*M88-L88)/(T88+J88/2)</f>
        <v>0</v>
      </c>
      <c r="O88">
        <f>N88*(DY88+DZ88)/1000.0</f>
        <v>0</v>
      </c>
      <c r="P88">
        <f>(DR88 - IF(AU88&gt;1, L88*DL88*100.0/(AW88*EF88), 0))*(DY88+DZ88)/1000.0</f>
        <v>0</v>
      </c>
      <c r="Q88">
        <f>2.0/((1/S88-1/R88)+SIGN(S88)*SQRT((1/S88-1/R88)*(1/S88-1/R88) + 4*DM88/((DM88+1)*(DM88+1))*(2*1/S88*1/R88-1/R88*1/R88)))</f>
        <v>0</v>
      </c>
      <c r="R88">
        <f>IF(LEFT(DN88,1)&lt;&gt;"0",IF(LEFT(DN88,1)="1",3.0,DO88),$D$5+$E$5*(EF88*DY88/($K$5*1000))+$F$5*(EF88*DY88/($K$5*1000))*MAX(MIN(DL88,$J$5),$I$5)*MAX(MIN(DL88,$J$5),$I$5)+$G$5*MAX(MIN(DL88,$J$5),$I$5)*(EF88*DY88/($K$5*1000))+$H$5*(EF88*DY88/($K$5*1000))*(EF88*DY88/($K$5*1000)))</f>
        <v>0</v>
      </c>
      <c r="S88">
        <f>J88*(1000-(1000*0.61365*exp(17.502*W88/(240.97+W88))/(DY88+DZ88)+DT88)/2)/(1000*0.61365*exp(17.502*W88/(240.97+W88))/(DY88+DZ88)-DT88)</f>
        <v>0</v>
      </c>
      <c r="T88">
        <f>1/((DM88+1)/(Q88/1.6)+1/(R88/1.37)) + DM88/((DM88+1)/(Q88/1.6) + DM88/(R88/1.37))</f>
        <v>0</v>
      </c>
      <c r="U88">
        <f>(DH88*DK88)</f>
        <v>0</v>
      </c>
      <c r="V88">
        <f>(EA88+(U88+2*0.95*5.67E-8*(((EA88+$B$7)+273)^4-(EA88+273)^4)-44100*J88)/(1.84*29.3*R88+8*0.95*5.67E-8*(EA88+273)^3))</f>
        <v>0</v>
      </c>
      <c r="W88">
        <f>($C$7*EB88+$D$7*EC88+$E$7*V88)</f>
        <v>0</v>
      </c>
      <c r="X88">
        <f>0.61365*exp(17.502*W88/(240.97+W88))</f>
        <v>0</v>
      </c>
      <c r="Y88">
        <f>(Z88/AA88*100)</f>
        <v>0</v>
      </c>
      <c r="Z88">
        <f>DT88*(DY88+DZ88)/1000</f>
        <v>0</v>
      </c>
      <c r="AA88">
        <f>0.61365*exp(17.502*EA88/(240.97+EA88))</f>
        <v>0</v>
      </c>
      <c r="AB88">
        <f>(X88-DT88*(DY88+DZ88)/1000)</f>
        <v>0</v>
      </c>
      <c r="AC88">
        <f>(-J88*44100)</f>
        <v>0</v>
      </c>
      <c r="AD88">
        <f>2*29.3*R88*0.92*(EA88-W88)</f>
        <v>0</v>
      </c>
      <c r="AE88">
        <f>2*0.95*5.67E-8*(((EA88+$B$7)+273)^4-(W88+273)^4)</f>
        <v>0</v>
      </c>
      <c r="AF88">
        <f>U88+AE88+AC88+AD88</f>
        <v>0</v>
      </c>
      <c r="AG88">
        <f>DX88*AU88*(DS88-DR88*(1000-AU88*DU88)/(1000-AU88*DT88))/(100*DL88)</f>
        <v>0</v>
      </c>
      <c r="AH88">
        <f>1000*DX88*AU88*(DT88-DU88)/(100*DL88*(1000-AU88*DT88))</f>
        <v>0</v>
      </c>
      <c r="AI88">
        <f>(AJ88 - AK88 - DY88*1E3/(8.314*(EA88+273.15)) * AM88/DX88 * AL88) * DX88/(100*DL88) * (1000 - DU88)/1000</f>
        <v>0</v>
      </c>
      <c r="AJ88">
        <v>1782.34162095075</v>
      </c>
      <c r="AK88">
        <v>1740.848727272727</v>
      </c>
      <c r="AL88">
        <v>5.202143033260615</v>
      </c>
      <c r="AM88">
        <v>66.57056802044264</v>
      </c>
      <c r="AN88">
        <f>(AP88 - AO88 + DY88*1E3/(8.314*(EA88+273.15)) * AR88/DX88 * AQ88) * DX88/(100*DL88) * 1000/(1000 - AP88)</f>
        <v>0</v>
      </c>
      <c r="AO88">
        <v>27.90874298603809</v>
      </c>
      <c r="AP88">
        <v>27.91947212121212</v>
      </c>
      <c r="AQ88">
        <v>-0.0009690802177950914</v>
      </c>
      <c r="AR88">
        <v>77.99991193535263</v>
      </c>
      <c r="AS88">
        <v>0</v>
      </c>
      <c r="AT88">
        <v>0</v>
      </c>
      <c r="AU88">
        <f>IF(AS88*$H$13&gt;=AW88,1.0,(AW88/(AW88-AS88*$H$13)))</f>
        <v>0</v>
      </c>
      <c r="AV88">
        <f>(AU88-1)*100</f>
        <v>0</v>
      </c>
      <c r="AW88">
        <f>MAX(0,($B$13+$C$13*EF88)/(1+$D$13*EF88)*DY88/(EA88+273)*$E$13)</f>
        <v>0</v>
      </c>
      <c r="AX88" t="s">
        <v>429</v>
      </c>
      <c r="AY88" t="s">
        <v>429</v>
      </c>
      <c r="AZ88">
        <v>0</v>
      </c>
      <c r="BA88">
        <v>0</v>
      </c>
      <c r="BB88">
        <f>1-AZ88/BA88</f>
        <v>0</v>
      </c>
      <c r="BC88">
        <v>0</v>
      </c>
      <c r="BD88" t="s">
        <v>429</v>
      </c>
      <c r="BE88" t="s">
        <v>429</v>
      </c>
      <c r="BF88">
        <v>0</v>
      </c>
      <c r="BG88">
        <v>0</v>
      </c>
      <c r="BH88">
        <f>1-BF88/BG88</f>
        <v>0</v>
      </c>
      <c r="BI88">
        <v>0.5</v>
      </c>
      <c r="BJ88">
        <f>DI88</f>
        <v>0</v>
      </c>
      <c r="BK88">
        <f>L88</f>
        <v>0</v>
      </c>
      <c r="BL88">
        <f>BH88*BI88*BJ88</f>
        <v>0</v>
      </c>
      <c r="BM88">
        <f>(BK88-BC88)/BJ88</f>
        <v>0</v>
      </c>
      <c r="BN88">
        <f>(BA88-BG88)/BG88</f>
        <v>0</v>
      </c>
      <c r="BO88">
        <f>AZ88/(BB88+AZ88/BG88)</f>
        <v>0</v>
      </c>
      <c r="BP88" t="s">
        <v>429</v>
      </c>
      <c r="BQ88">
        <v>0</v>
      </c>
      <c r="BR88">
        <f>IF(BQ88&lt;&gt;0, BQ88, BO88)</f>
        <v>0</v>
      </c>
      <c r="BS88">
        <f>1-BR88/BG88</f>
        <v>0</v>
      </c>
      <c r="BT88">
        <f>(BG88-BF88)/(BG88-BR88)</f>
        <v>0</v>
      </c>
      <c r="BU88">
        <f>(BA88-BG88)/(BA88-BR88)</f>
        <v>0</v>
      </c>
      <c r="BV88">
        <f>(BG88-BF88)/(BG88-AZ88)</f>
        <v>0</v>
      </c>
      <c r="BW88">
        <f>(BA88-BG88)/(BA88-AZ88)</f>
        <v>0</v>
      </c>
      <c r="BX88">
        <f>(BT88*BR88/BF88)</f>
        <v>0</v>
      </c>
      <c r="BY88">
        <f>(1-BX88)</f>
        <v>0</v>
      </c>
      <c r="BZ88">
        <v>1254</v>
      </c>
      <c r="CA88">
        <v>290.0000000000001</v>
      </c>
      <c r="CB88">
        <v>1794.22</v>
      </c>
      <c r="CC88">
        <v>145</v>
      </c>
      <c r="CD88">
        <v>10489.1</v>
      </c>
      <c r="CE88">
        <v>1791.54</v>
      </c>
      <c r="CF88">
        <v>2.68</v>
      </c>
      <c r="CG88">
        <v>300.0000000000001</v>
      </c>
      <c r="CH88">
        <v>24</v>
      </c>
      <c r="CI88">
        <v>1830.069211033827</v>
      </c>
      <c r="CJ88">
        <v>2.659560471730547</v>
      </c>
      <c r="CK88">
        <v>-40.40927745103821</v>
      </c>
      <c r="CL88">
        <v>2.423317042066543</v>
      </c>
      <c r="CM88">
        <v>0.9085152786405289</v>
      </c>
      <c r="CN88">
        <v>-0.008400608898776423</v>
      </c>
      <c r="CO88">
        <v>289.9999999999999</v>
      </c>
      <c r="CP88">
        <v>1781.89</v>
      </c>
      <c r="CQ88">
        <v>685</v>
      </c>
      <c r="CR88">
        <v>10454.8</v>
      </c>
      <c r="CS88">
        <v>1791.42</v>
      </c>
      <c r="CT88">
        <v>-9.529999999999999</v>
      </c>
      <c r="DH88">
        <f>$B$11*EG88+$C$11*EH88+$F$11*ES88*(1-EV88)</f>
        <v>0</v>
      </c>
      <c r="DI88">
        <f>DH88*DJ88</f>
        <v>0</v>
      </c>
      <c r="DJ88">
        <f>($B$11*$D$9+$C$11*$D$9+$F$11*((FF88+EX88)/MAX(FF88+EX88+FG88, 0.1)*$I$9+FG88/MAX(FF88+EX88+FG88, 0.1)*$J$9))/($B$11+$C$11+$F$11)</f>
        <v>0</v>
      </c>
      <c r="DK88">
        <f>($B$11*$K$9+$C$11*$K$9+$F$11*((FF88+EX88)/MAX(FF88+EX88+FG88, 0.1)*$P$9+FG88/MAX(FF88+EX88+FG88, 0.1)*$Q$9))/($B$11+$C$11+$F$11)</f>
        <v>0</v>
      </c>
      <c r="DL88">
        <v>6</v>
      </c>
      <c r="DM88">
        <v>0.5</v>
      </c>
      <c r="DN88" t="s">
        <v>430</v>
      </c>
      <c r="DO88">
        <v>2</v>
      </c>
      <c r="DP88" t="b">
        <v>1</v>
      </c>
      <c r="DQ88">
        <v>1697742935.1</v>
      </c>
      <c r="DR88">
        <v>1682.096666666667</v>
      </c>
      <c r="DS88">
        <v>1735.366666666667</v>
      </c>
      <c r="DT88">
        <v>27.92563333333333</v>
      </c>
      <c r="DU88">
        <v>27.90898888888889</v>
      </c>
      <c r="DV88">
        <v>1681.443333333333</v>
      </c>
      <c r="DW88">
        <v>27.92563333333333</v>
      </c>
      <c r="DX88">
        <v>499.9917777777778</v>
      </c>
      <c r="DY88">
        <v>98.47051111111111</v>
      </c>
      <c r="DZ88">
        <v>0.09989247777777778</v>
      </c>
      <c r="EA88">
        <v>30.30202222222222</v>
      </c>
      <c r="EB88">
        <v>29.95166666666666</v>
      </c>
      <c r="EC88">
        <v>999.9000000000001</v>
      </c>
      <c r="ED88">
        <v>0</v>
      </c>
      <c r="EE88">
        <v>0</v>
      </c>
      <c r="EF88">
        <v>10002.15555555556</v>
      </c>
      <c r="EG88">
        <v>0</v>
      </c>
      <c r="EH88">
        <v>325.5224444444444</v>
      </c>
      <c r="EI88">
        <v>-53.26768888888889</v>
      </c>
      <c r="EJ88">
        <v>1730.422222222222</v>
      </c>
      <c r="EK88">
        <v>1785.19</v>
      </c>
      <c r="EL88">
        <v>0.016634</v>
      </c>
      <c r="EM88">
        <v>1735.366666666667</v>
      </c>
      <c r="EN88">
        <v>27.90898888888889</v>
      </c>
      <c r="EO88">
        <v>2.749852222222222</v>
      </c>
      <c r="EP88">
        <v>2.748213333333334</v>
      </c>
      <c r="EQ88">
        <v>22.58607777777778</v>
      </c>
      <c r="ER88">
        <v>22.57627777777778</v>
      </c>
      <c r="ES88">
        <v>300.0745555555555</v>
      </c>
      <c r="ET88">
        <v>0.9000086666666667</v>
      </c>
      <c r="EU88">
        <v>0.09999115555555556</v>
      </c>
      <c r="EV88">
        <v>0</v>
      </c>
      <c r="EW88">
        <v>745.7235555555555</v>
      </c>
      <c r="EX88">
        <v>4.99916</v>
      </c>
      <c r="EY88">
        <v>3264.298888888889</v>
      </c>
      <c r="EZ88">
        <v>2557.95</v>
      </c>
      <c r="FA88">
        <v>36.812</v>
      </c>
      <c r="FB88">
        <v>40.14566666666667</v>
      </c>
      <c r="FC88">
        <v>38.25</v>
      </c>
      <c r="FD88">
        <v>40</v>
      </c>
      <c r="FE88">
        <v>39.25</v>
      </c>
      <c r="FF88">
        <v>265.5688888888889</v>
      </c>
      <c r="FG88">
        <v>29.50444444444445</v>
      </c>
      <c r="FH88">
        <v>0</v>
      </c>
      <c r="FI88">
        <v>2163.100000143051</v>
      </c>
      <c r="FJ88">
        <v>0</v>
      </c>
      <c r="FK88">
        <v>742.9871153846154</v>
      </c>
      <c r="FL88">
        <v>33.96434187185726</v>
      </c>
      <c r="FM88">
        <v>574.1305986814687</v>
      </c>
      <c r="FN88">
        <v>3206.27</v>
      </c>
      <c r="FO88">
        <v>15</v>
      </c>
      <c r="FP88">
        <v>1697740793</v>
      </c>
      <c r="FQ88" t="s">
        <v>431</v>
      </c>
      <c r="FR88">
        <v>1697740793</v>
      </c>
      <c r="FS88">
        <v>0</v>
      </c>
      <c r="FT88">
        <v>7</v>
      </c>
      <c r="FU88">
        <v>-0.032</v>
      </c>
      <c r="FV88">
        <v>0</v>
      </c>
      <c r="FW88">
        <v>0.159</v>
      </c>
      <c r="FX88">
        <v>0</v>
      </c>
      <c r="FY88">
        <v>415</v>
      </c>
      <c r="FZ88">
        <v>0</v>
      </c>
      <c r="GA88">
        <v>0.37</v>
      </c>
      <c r="GB88">
        <v>0</v>
      </c>
      <c r="GC88">
        <v>-53.27490243902438</v>
      </c>
      <c r="GD88">
        <v>0.466526132404144</v>
      </c>
      <c r="GE88">
        <v>0.09547179250848317</v>
      </c>
      <c r="GF88">
        <v>1</v>
      </c>
      <c r="GG88">
        <v>740.9208823529412</v>
      </c>
      <c r="GH88">
        <v>34.03831934366011</v>
      </c>
      <c r="GI88">
        <v>3.370268105626936</v>
      </c>
      <c r="GJ88">
        <v>0</v>
      </c>
      <c r="GK88">
        <v>1</v>
      </c>
      <c r="GL88">
        <v>2</v>
      </c>
      <c r="GM88" t="s">
        <v>442</v>
      </c>
      <c r="GN88">
        <v>3.12783</v>
      </c>
      <c r="GO88">
        <v>2.76362</v>
      </c>
      <c r="GP88">
        <v>0.244034</v>
      </c>
      <c r="GQ88">
        <v>0.247776</v>
      </c>
      <c r="GR88">
        <v>0.129418</v>
      </c>
      <c r="GS88">
        <v>0.127664</v>
      </c>
      <c r="GT88">
        <v>22940.9</v>
      </c>
      <c r="GU88">
        <v>24285.5</v>
      </c>
      <c r="GV88">
        <v>30059.4</v>
      </c>
      <c r="GW88">
        <v>33162.2</v>
      </c>
      <c r="GX88">
        <v>37374.1</v>
      </c>
      <c r="GY88">
        <v>44353</v>
      </c>
      <c r="GZ88">
        <v>37053.5</v>
      </c>
      <c r="HA88">
        <v>44385.6</v>
      </c>
      <c r="HB88">
        <v>1.95138</v>
      </c>
      <c r="HC88">
        <v>1.98615</v>
      </c>
      <c r="HD88">
        <v>0.0203028</v>
      </c>
      <c r="HE88">
        <v>0</v>
      </c>
      <c r="HF88">
        <v>29.6199</v>
      </c>
      <c r="HG88">
        <v>999.9</v>
      </c>
      <c r="HH88">
        <v>62.4</v>
      </c>
      <c r="HI88">
        <v>33.8</v>
      </c>
      <c r="HJ88">
        <v>33.4811</v>
      </c>
      <c r="HK88">
        <v>61.4319</v>
      </c>
      <c r="HL88">
        <v>30.613</v>
      </c>
      <c r="HM88">
        <v>1</v>
      </c>
      <c r="HN88">
        <v>0.284436</v>
      </c>
      <c r="HO88">
        <v>0.370046</v>
      </c>
      <c r="HP88">
        <v>20.317</v>
      </c>
      <c r="HQ88">
        <v>5.20157</v>
      </c>
      <c r="HR88">
        <v>11.8542</v>
      </c>
      <c r="HS88">
        <v>4.9823</v>
      </c>
      <c r="HT88">
        <v>3.26243</v>
      </c>
      <c r="HU88">
        <v>770.2</v>
      </c>
      <c r="HV88">
        <v>4083.2</v>
      </c>
      <c r="HW88">
        <v>6914.7</v>
      </c>
      <c r="HX88">
        <v>40</v>
      </c>
      <c r="HY88">
        <v>1.88339</v>
      </c>
      <c r="HZ88">
        <v>1.87941</v>
      </c>
      <c r="IA88">
        <v>1.88148</v>
      </c>
      <c r="IB88">
        <v>1.88001</v>
      </c>
      <c r="IC88">
        <v>1.8782</v>
      </c>
      <c r="ID88">
        <v>1.87778</v>
      </c>
      <c r="IE88">
        <v>1.87964</v>
      </c>
      <c r="IF88">
        <v>1.8763</v>
      </c>
      <c r="IG88">
        <v>0</v>
      </c>
      <c r="IH88">
        <v>0</v>
      </c>
      <c r="II88">
        <v>0</v>
      </c>
      <c r="IJ88">
        <v>0</v>
      </c>
      <c r="IK88" t="s">
        <v>433</v>
      </c>
      <c r="IL88" t="s">
        <v>434</v>
      </c>
      <c r="IM88" t="s">
        <v>435</v>
      </c>
      <c r="IN88" t="s">
        <v>435</v>
      </c>
      <c r="IO88" t="s">
        <v>435</v>
      </c>
      <c r="IP88" t="s">
        <v>435</v>
      </c>
      <c r="IQ88">
        <v>0</v>
      </c>
      <c r="IR88">
        <v>100</v>
      </c>
      <c r="IS88">
        <v>100</v>
      </c>
      <c r="IT88">
        <v>0.65</v>
      </c>
      <c r="IU88">
        <v>0</v>
      </c>
      <c r="IV88">
        <v>-0.1957176418348122</v>
      </c>
      <c r="IW88">
        <v>0.001085284750954129</v>
      </c>
      <c r="IX88">
        <v>-2.12959365371586E-07</v>
      </c>
      <c r="IY88">
        <v>-7.809812456259381E-11</v>
      </c>
      <c r="IZ88">
        <v>0</v>
      </c>
      <c r="JA88">
        <v>0</v>
      </c>
      <c r="JB88">
        <v>0</v>
      </c>
      <c r="JC88">
        <v>0</v>
      </c>
      <c r="JD88">
        <v>18</v>
      </c>
      <c r="JE88">
        <v>2008</v>
      </c>
      <c r="JF88">
        <v>-1</v>
      </c>
      <c r="JG88">
        <v>-1</v>
      </c>
      <c r="JH88">
        <v>35.7</v>
      </c>
      <c r="JI88">
        <v>28295715.6</v>
      </c>
      <c r="JJ88">
        <v>3.4436</v>
      </c>
      <c r="JK88">
        <v>2.5769</v>
      </c>
      <c r="JL88">
        <v>1.54541</v>
      </c>
      <c r="JM88">
        <v>2.33398</v>
      </c>
      <c r="JN88">
        <v>1.5918</v>
      </c>
      <c r="JO88">
        <v>2.46216</v>
      </c>
      <c r="JP88">
        <v>38.8211</v>
      </c>
      <c r="JQ88">
        <v>15.2878</v>
      </c>
      <c r="JR88">
        <v>18</v>
      </c>
      <c r="JS88">
        <v>507.907</v>
      </c>
      <c r="JT88">
        <v>500.532</v>
      </c>
      <c r="JU88">
        <v>29.3182</v>
      </c>
      <c r="JV88">
        <v>31.0036</v>
      </c>
      <c r="JW88">
        <v>30.0002</v>
      </c>
      <c r="JX88">
        <v>30.9778</v>
      </c>
      <c r="JY88">
        <v>30.9199</v>
      </c>
      <c r="JZ88">
        <v>68.98779999999999</v>
      </c>
      <c r="KA88">
        <v>26.7427</v>
      </c>
      <c r="KB88">
        <v>61.4092</v>
      </c>
      <c r="KC88">
        <v>29.3542</v>
      </c>
      <c r="KD88">
        <v>1774.73</v>
      </c>
      <c r="KE88">
        <v>27.8712</v>
      </c>
      <c r="KF88">
        <v>101.237</v>
      </c>
      <c r="KG88">
        <v>100.743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9</v>
      </c>
    </row>
    <row r="6" spans="1:2">
      <c r="A6" t="s">
        <v>10</v>
      </c>
      <c r="B6" t="s">
        <v>11</v>
      </c>
    </row>
    <row r="7" spans="1:2">
      <c r="A7" t="s">
        <v>12</v>
      </c>
      <c r="B7" t="s">
        <v>13</v>
      </c>
    </row>
    <row r="8" spans="1:2">
      <c r="A8" t="s">
        <v>14</v>
      </c>
      <c r="B8" t="s">
        <v>15</v>
      </c>
    </row>
    <row r="9" spans="1:2">
      <c r="A9" t="s">
        <v>16</v>
      </c>
      <c r="B9" t="s">
        <v>17</v>
      </c>
    </row>
    <row r="10" spans="1:2">
      <c r="A10" t="s">
        <v>18</v>
      </c>
      <c r="B10" t="s">
        <v>19</v>
      </c>
    </row>
    <row r="11" spans="1:2">
      <c r="A11" t="s">
        <v>20</v>
      </c>
      <c r="B11" t="s">
        <v>21</v>
      </c>
    </row>
    <row r="12" spans="1:2">
      <c r="A12" t="s">
        <v>22</v>
      </c>
      <c r="B12" t="s">
        <v>23</v>
      </c>
    </row>
    <row r="13" spans="1:2">
      <c r="A13" t="s">
        <v>24</v>
      </c>
      <c r="B13" t="s">
        <v>23</v>
      </c>
    </row>
    <row r="14" spans="1:2">
      <c r="A14" t="s">
        <v>25</v>
      </c>
      <c r="B14" t="s">
        <v>21</v>
      </c>
    </row>
    <row r="15" spans="1:2">
      <c r="A15" t="s">
        <v>26</v>
      </c>
      <c r="B15" t="s">
        <v>11</v>
      </c>
    </row>
    <row r="16" spans="1:2">
      <c r="A16" t="s">
        <v>27</v>
      </c>
      <c r="B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2023-10-19T19:16:40Z</dcterms:created>
  <dcterms:modified xsi:type="dcterms:W3CDTF">2023-10-19T19:16:40Z</dcterms:modified>
</cp:coreProperties>
</file>